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MPOL\"/>
    </mc:Choice>
  </mc:AlternateContent>
  <workbookProtection workbookPassword="B44F" lockStructure="1"/>
  <bookViews>
    <workbookView xWindow="0" yWindow="0" windowWidth="28800" windowHeight="1233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17" i="7" l="1"/>
  <c r="D19" i="22" l="1"/>
  <c r="C47" i="25"/>
  <c r="C48" i="25"/>
  <c r="C21" i="7" l="1"/>
  <c r="D24" i="22"/>
  <c r="D34" i="22"/>
  <c r="D38" i="22" l="1"/>
  <c r="D31" i="22"/>
  <c r="D26" i="22"/>
  <c r="D25" i="22"/>
  <c r="C42" i="7" l="1"/>
  <c r="C37" i="22" l="1"/>
  <c r="C19" i="7" l="1"/>
  <c r="C18" i="7"/>
  <c r="C15" i="7"/>
  <c r="C14" i="7"/>
  <c r="B9" i="7" l="1"/>
  <c r="C9" i="7"/>
  <c r="B27" i="25" l="1"/>
  <c r="B19" i="25"/>
  <c r="B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 i="25"/>
  <c r="B40" i="24" s="1"/>
  <c r="D41" i="25"/>
  <c r="D38" i="24" s="1"/>
  <c r="D40" i="25"/>
  <c r="D37" i="24" s="1"/>
  <c r="D39" i="25"/>
  <c r="D36" i="24" s="1"/>
  <c r="D38" i="25"/>
  <c r="D35" i="24" s="1"/>
  <c r="C37" i="25"/>
  <c r="C34" i="24" s="1"/>
  <c r="B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B24" i="24"/>
  <c r="D26" i="25"/>
  <c r="D23" i="24" s="1"/>
  <c r="D25" i="25"/>
  <c r="D22" i="24"/>
  <c r="D24" i="25"/>
  <c r="D21" i="24" s="1"/>
  <c r="D23" i="25"/>
  <c r="D20" i="24" s="1"/>
  <c r="D22" i="25"/>
  <c r="D19" i="24" s="1"/>
  <c r="D21" i="25"/>
  <c r="D18" i="24" s="1"/>
  <c r="D20" i="25"/>
  <c r="D17" i="24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B10" i="24" s="1"/>
  <c r="D12" i="25"/>
  <c r="D9" i="24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B29" i="7"/>
  <c r="B28" i="6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D9" i="7"/>
  <c r="D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/>
  <c r="G33" i="12"/>
  <c r="G34" i="12"/>
  <c r="G32" i="13" s="1"/>
  <c r="G35" i="12"/>
  <c r="G33" i="13" s="1"/>
  <c r="G36" i="12"/>
  <c r="G34" i="13" s="1"/>
  <c r="G37" i="12"/>
  <c r="G35" i="13"/>
  <c r="G38" i="12"/>
  <c r="G36" i="13"/>
  <c r="G39" i="12"/>
  <c r="G37" i="13"/>
  <c r="G40" i="12"/>
  <c r="G38" i="13"/>
  <c r="G41" i="12"/>
  <c r="G39" i="13" s="1"/>
  <c r="G42" i="12"/>
  <c r="G40" i="13"/>
  <c r="G43" i="12"/>
  <c r="G41" i="13" s="1"/>
  <c r="G44" i="12"/>
  <c r="G42" i="13" s="1"/>
  <c r="G45" i="12"/>
  <c r="G43" i="13" s="1"/>
  <c r="G46" i="12"/>
  <c r="G44" i="13" s="1"/>
  <c r="C47" i="12"/>
  <c r="C45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D39" i="7" s="1"/>
  <c r="D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12" l="1"/>
  <c r="D45" i="13" s="1"/>
  <c r="D51" i="25"/>
  <c r="D48" i="24" s="1"/>
  <c r="B47" i="12"/>
  <c r="B45" i="13" s="1"/>
  <c r="B11" i="25"/>
  <c r="B8" i="24" s="1"/>
  <c r="D19" i="25"/>
  <c r="D16" i="24" s="1"/>
  <c r="C42" i="25"/>
  <c r="C11" i="25"/>
  <c r="D13" i="25"/>
  <c r="D10" i="24" s="1"/>
  <c r="E33" i="22"/>
  <c r="E33" i="20" s="1"/>
  <c r="E47" i="12"/>
  <c r="E45" i="13" s="1"/>
  <c r="G28" i="12"/>
  <c r="G26" i="13" s="1"/>
  <c r="B48" i="24"/>
  <c r="B42" i="25"/>
  <c r="B39" i="24" s="1"/>
  <c r="B56" i="25"/>
  <c r="B53" i="24" s="1"/>
  <c r="C11" i="22"/>
  <c r="B34" i="25"/>
  <c r="B31" i="24" s="1"/>
  <c r="E12" i="22"/>
  <c r="E12" i="20" s="1"/>
  <c r="B34" i="24"/>
  <c r="F26" i="13"/>
  <c r="D11" i="22"/>
  <c r="D29" i="7"/>
  <c r="D28" i="6" s="1"/>
  <c r="D27" i="25"/>
  <c r="D24" i="24" s="1"/>
  <c r="B47" i="7"/>
  <c r="B46" i="6" s="1"/>
  <c r="C47" i="7"/>
  <c r="C49" i="7" s="1"/>
  <c r="C48" i="6" s="1"/>
  <c r="D43" i="25"/>
  <c r="D40" i="24" s="1"/>
  <c r="C40" i="24"/>
  <c r="D37" i="25"/>
  <c r="D34" i="24" s="1"/>
  <c r="G31" i="13"/>
  <c r="C38" i="6"/>
  <c r="E37" i="22"/>
  <c r="E37" i="20" s="1"/>
  <c r="E20" i="22"/>
  <c r="E20" i="20" s="1"/>
  <c r="C56" i="25"/>
  <c r="C53" i="24" s="1"/>
  <c r="C10" i="24"/>
  <c r="D11" i="25" l="1"/>
  <c r="D8" i="24" s="1"/>
  <c r="D42" i="25"/>
  <c r="D39" i="24" s="1"/>
  <c r="C39" i="24"/>
  <c r="C34" i="25"/>
  <c r="D34" i="25" s="1"/>
  <c r="D31" i="24" s="1"/>
  <c r="C8" i="24"/>
  <c r="G47" i="12"/>
  <c r="G45" i="13" s="1"/>
  <c r="C11" i="20"/>
  <c r="C32" i="22"/>
  <c r="D11" i="20"/>
  <c r="E11" i="22"/>
  <c r="E11" i="20" s="1"/>
  <c r="D32" i="22"/>
  <c r="D41" i="22" s="1"/>
  <c r="D41" i="20" s="1"/>
  <c r="D47" i="7"/>
  <c r="D46" i="6" s="1"/>
  <c r="C46" i="6"/>
  <c r="B49" i="7"/>
  <c r="B48" i="6" s="1"/>
  <c r="D56" i="25"/>
  <c r="D53" i="24" s="1"/>
  <c r="C31" i="24" l="1"/>
  <c r="C32" i="20"/>
  <c r="C41" i="22"/>
  <c r="C43" i="22" s="1"/>
  <c r="D32" i="20"/>
  <c r="E32" i="22"/>
  <c r="E32" i="20" s="1"/>
  <c r="D49" i="7"/>
  <c r="D48" i="6" s="1"/>
  <c r="D43" i="22"/>
  <c r="E43" i="22" l="1"/>
  <c r="E43" i="20" s="1"/>
  <c r="C41" i="20"/>
  <c r="E41" i="22"/>
  <c r="E41" i="20" s="1"/>
  <c r="D45" i="22"/>
  <c r="D43" i="20"/>
  <c r="C43" i="20" l="1"/>
  <c r="C45" i="22"/>
  <c r="D45" i="20"/>
  <c r="D47" i="22"/>
  <c r="D49" i="22"/>
  <c r="C45" i="20" l="1"/>
  <c r="C47" i="22"/>
  <c r="C47" i="20" s="1"/>
  <c r="C49" i="22"/>
  <c r="C49" i="20" s="1"/>
  <c r="E45" i="22"/>
  <c r="E45" i="20" s="1"/>
  <c r="D47" i="20"/>
  <c r="D49" i="20"/>
  <c r="E49" i="22" l="1"/>
  <c r="E49" i="20" s="1"/>
  <c r="E47" i="22"/>
  <c r="E47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<sst xmlns="http://schemas.openxmlformats.org/spreadsheetml/2006/main" count="475" uniqueCount="381">
  <si>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</si>
  <si>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</si>
  <si>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</si>
  <si>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</si>
  <si>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</si>
  <si>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</si>
  <si>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</si>
  <si>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</si>
  <si>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</si>
  <si>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</si>
  <si>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</si>
  <si>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</si>
  <si>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</si>
  <si>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</si>
  <si>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</si>
  <si>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</si>
  <si>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</si>
  <si>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</si>
  <si>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</si>
  <si>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</si>
  <si>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</si>
  <si>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</si>
  <si>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</si>
  <si>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</si>
  <si>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</si>
  <si>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</si>
  <si>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</si>
  <si>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</si>
  <si>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</si>
  <si>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</si>
  <si>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</si>
  <si>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</si>
  <si>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</si>
  <si>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</si>
  <si>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</si>
  <si>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</si>
  <si>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</si>
  <si>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</si>
  <si>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</si>
  <si>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</si>
  <si>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</si>
  <si>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</si>
  <si>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</si>
  <si>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</si>
  <si>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</si>
  <si>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</si>
  <si>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</si>
  <si>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</si>
  <si>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</si>
  <si>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</si>
  <si>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</si>
  <si>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</si>
  <si>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</si>
  <si>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</si>
  <si>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</si>
  <si>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</si>
  <si>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</si>
  <si>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</si>
  <si>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</si>
  <si>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</si>
  <si>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</si>
  <si>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</si>
  <si>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</si>
  <si>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</si>
  <si>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</si>
  <si>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</si>
  <si>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</si>
  <si>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</si>
  <si>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</si>
  <si>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</si>
  <si>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</si>
  <si>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</si>
  <si>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</si>
  <si>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</si>
  <si>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</si>
  <si>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</si>
  <si>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</si>
  <si>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</si>
  <si>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</si>
  <si>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</si>
  <si>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</si>
  <si>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</si>
  <si>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</si>
  <si>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</si>
  <si>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</si>
  <si>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</si>
  <si>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</si>
  <si>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</si>
  <si>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</si>
  <si>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</si>
  <si>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</si>
  <si>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</si>
  <si>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</si>
  <si>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</si>
  <si>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</si>
  <si>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</si>
  <si>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</si>
  <si>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</si>
  <si>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</si>
  <si>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</si>
  <si>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</si>
  <si>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</si>
  <si>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</si>
  <si>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</si>
  <si>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</si>
  <si>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</si>
  <si>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</si>
  <si>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</si>
  <si>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</si>
  <si>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</si>
  <si>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</si>
  <si>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</si>
  <si>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</si>
  <si>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</si>
  <si>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</si>
  <si>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</si>
  <si>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</si>
  <si>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</si>
  <si>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</si>
  <si>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</si>
  <si>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</si>
  <si>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</si>
  <si>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</si>
  <si>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</si>
  <si>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</si>
  <si>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</si>
  <si>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</si>
  <si>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</si>
  <si>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</si>
  <si>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</si>
  <si>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</si>
  <si>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</si>
  <si>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</si>
  <si>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</si>
  <si>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</si>
  <si>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</si>
  <si>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</si>
  <si>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</si>
  <si>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</si>
  <si>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</si>
  <si>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</si>
  <si>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</si>
  <si>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</si>
  <si>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</si>
  <si>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</si>
  <si>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</si>
  <si>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</si>
  <si>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</si>
  <si>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</si>
  <si>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</si>
  <si>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</si>
  <si>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</si>
  <si>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</si>
  <si>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</si>
  <si>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</si>
  <si>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</si>
  <si>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</si>
  <si>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</si>
  <si>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</si>
  <si>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</si>
  <si>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</si>
  <si>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</si>
  <si>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</si>
  <si>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</si>
  <si>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</si>
  <si>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</si>
  <si>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</si>
  <si>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</si>
  <si>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</si>
  <si>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</si>
  <si>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</si>
  <si>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</si>
  <si>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</si>
  <si>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</si>
  <si>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</si>
  <si>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</si>
  <si>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</si>
  <si>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</si>
  <si>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</si>
  <si>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</si>
  <si>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</si>
  <si>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</si>
  <si>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</si>
  <si>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</si>
  <si>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</si>
  <si>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</si>
  <si>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</si>
  <si>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</si>
  <si>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</si>
  <si>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</si>
  <si>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</si>
  <si>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</si>
  <si>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</si>
  <si>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</si>
  <si>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</si>
  <si>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</si>
  <si>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</si>
  <si>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</si>
  <si>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</si>
  <si>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</si>
  <si>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</si>
  <si>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</si>
  <si>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</si>
  <si>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</si>
  <si>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</si>
  <si>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</si>
  <si>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</si>
  <si>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</si>
  <si>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</si>
  <si>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</si>
  <si>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</si>
  <si>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</si>
  <si>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</si>
  <si>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</si>
  <si>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</si>
  <si>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</si>
  <si>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</si>
  <si>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</si>
  <si>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</si>
  <si>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</si>
  <si>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</si>
  <si>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</si>
  <si>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</si>
  <si>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</si>
  <si>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</si>
  <si>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</si>
  <si>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</si>
  <si>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</si>
  <si>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</si>
  <si>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</si>
  <si>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</si>
  <si>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</si>
  <si>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</si>
  <si>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</si>
  <si>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</si>
  <si>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</si>
  <si>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</si>
  <si>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</si>
  <si>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</si>
  <si>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</si>
  <si>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</si>
  <si>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</si>
  <si>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</si>
  <si>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</si>
  <si>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</si>
  <si>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</si>
  <si>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</si>
  <si>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</si>
  <si>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</si>
  <si>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</si>
  <si>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</si>
  <si>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</si>
  <si>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</si>
  <si>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</si>
  <si>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</si>
  <si>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</si>
  <si>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</si>
  <si>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</si>
  <si>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</si>
  <si>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</si>
  <si>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</si>
  <si>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</si>
  <si>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</si>
  <si>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</si>
  <si>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</si>
  <si>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</si>
  <si>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</si>
  <si>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</si>
  <si>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</si>
  <si>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</si>
  <si>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</si>
  <si>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</si>
  <si>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</si>
  <si>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</si>
  <si>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</si>
  <si>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</si>
  <si>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</si>
  <si>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</si>
  <si>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</si>
  <si>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</si>
  <si>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</si>
  <si>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</si>
  <si>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</si>
  <si>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</si>
  <si>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</si>
  <si>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</si>
  <si>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</si>
  <si>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</si>
  <si>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</si>
  <si>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</si>
  <si>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</si>
  <si>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</si>
  <si>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</si>
  <si>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</si>
  <si>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</si>
  <si>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</si>
  <si>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</si>
  <si>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</si>
  <si>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</si>
  <si>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</si>
  <si>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</si>
  <si>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</si>
  <si>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</si>
  <si>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</si>
  <si>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</si>
  <si>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</si>
  <si>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</si>
  <si>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</si>
  <si>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</si>
  <si>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</si>
  <si>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</si>
  <si>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</si>
  <si>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</si>
  <si>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</si>
  <si>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</si>
  <si>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</si>
  <si>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</si>
  <si>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</si>
  <si>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</si>
  <si>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</si>
  <si>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</si>
  <si>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</si>
  <si>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</si>
  <si>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</si>
  <si>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</si>
  <si>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</si>
  <si>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</si>
  <si>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</si>
  <si>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</si>
  <si>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</si>
  <si>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</si>
  <si>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</si>
  <si>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</si>
  <si>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</si>
  <si>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</si>
  <si>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</si>
  <si>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</si>
  <si>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</si>
  <si>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</si>
  <si>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</si>
  <si>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</si>
  <si>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</si>
  <si>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</si>
  <si>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</si>
  <si>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</si>
  <si>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</si>
  <si>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</si>
  <si>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</si>
  <si>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</si>
  <si>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</si>
  <si>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</si>
  <si>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</si>
  <si>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</si>
  <si>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</si>
  <si>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</si>
  <si>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</si>
  <si>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</si>
  <si>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</si>
  <si>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</si>
  <si>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</si>
  <si>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</si>
  <si>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</si>
  <si>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</si>
  <si>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</si>
  <si>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</si>
  <si>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</si>
  <si>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</si>
  <si>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</si>
  <si>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</si>
  <si>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</si>
  <si>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</si>
  <si>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</si>
  <si>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</si>
  <si>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</si>
  <si>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</si>
  <si>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</si>
  <si>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</si>
  <si>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</si>
  <si>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</si>
  <si>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</si>
  <si>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Хотели - Метропол АД Охрид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</si>
</sst>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3" workbookViewId="0">
      <selection activeCell="C18" sqref="C18:G18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304</v>
      </c>
      <c r="U3" s="43" t="s">
        <v>305</v>
      </c>
      <c r="V3" s="43" t="s">
        <v>306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307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308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10"/>
      <c r="K6" s="210"/>
      <c r="L6" s="210"/>
      <c r="M6" s="210"/>
      <c r="N6" s="210"/>
      <c r="O6" s="210"/>
      <c r="P6" s="210"/>
      <c r="Q6" s="210"/>
      <c r="T6" s="51"/>
      <c r="U6" s="51">
        <v>2013</v>
      </c>
      <c r="V6" s="51" t="s">
        <v>309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10"/>
      <c r="K7" s="210"/>
      <c r="L7" s="210"/>
      <c r="M7" s="210"/>
      <c r="N7" s="210"/>
      <c r="O7" s="210"/>
      <c r="P7" s="210"/>
      <c r="Q7" s="210"/>
      <c r="T7" s="51"/>
      <c r="U7" s="51">
        <v>2014</v>
      </c>
      <c r="V7" s="51" t="s">
        <v>310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10"/>
      <c r="K8" s="210"/>
      <c r="L8" s="210"/>
      <c r="M8" s="210"/>
      <c r="N8" s="210"/>
      <c r="O8" s="210"/>
      <c r="P8" s="21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5" t="s">
        <v>311</v>
      </c>
      <c r="B9" s="216"/>
      <c r="C9" s="216"/>
      <c r="D9" s="216"/>
      <c r="E9" s="216"/>
      <c r="F9" s="216"/>
      <c r="G9" s="216"/>
      <c r="H9" s="217"/>
      <c r="I9" s="55"/>
      <c r="J9" s="210"/>
      <c r="K9" s="210"/>
      <c r="L9" s="210"/>
      <c r="M9" s="210"/>
      <c r="N9" s="210"/>
      <c r="O9" s="210"/>
      <c r="P9" s="210"/>
      <c r="Q9" s="21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10"/>
      <c r="K11" s="210"/>
      <c r="L11" s="210"/>
      <c r="M11" s="210"/>
      <c r="N11" s="210"/>
      <c r="O11" s="210"/>
      <c r="P11" s="210"/>
      <c r="Q11" s="21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10"/>
      <c r="K12" s="210"/>
      <c r="L12" s="210"/>
      <c r="M12" s="210"/>
      <c r="N12" s="210"/>
      <c r="O12" s="210"/>
      <c r="P12" s="210"/>
      <c r="Q12" s="21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10"/>
      <c r="K13" s="210"/>
      <c r="L13" s="210"/>
      <c r="M13" s="210"/>
      <c r="N13" s="210"/>
      <c r="O13" s="210"/>
      <c r="P13" s="210"/>
      <c r="Q13" s="21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10"/>
      <c r="K14" s="210"/>
      <c r="L14" s="210"/>
      <c r="M14" s="210"/>
      <c r="N14" s="210"/>
      <c r="O14" s="210"/>
      <c r="P14" s="210"/>
      <c r="Q14" s="21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10"/>
      <c r="K15" s="210"/>
      <c r="L15" s="210"/>
      <c r="M15" s="210"/>
      <c r="N15" s="210"/>
      <c r="O15" s="210"/>
      <c r="P15" s="210"/>
      <c r="Q15" s="21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10"/>
      <c r="K16" s="210"/>
      <c r="L16" s="210"/>
      <c r="M16" s="210"/>
      <c r="N16" s="210"/>
      <c r="O16" s="210"/>
      <c r="P16" s="210"/>
      <c r="Q16" s="21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312</v>
      </c>
      <c r="C18" s="219" t="s">
        <v>380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313</v>
      </c>
      <c r="C19" s="228">
        <v>5228883</v>
      </c>
      <c r="D19" s="229"/>
      <c r="E19" s="229"/>
      <c r="F19" s="229"/>
      <c r="G19" s="230"/>
      <c r="H19" s="46"/>
      <c r="I19" s="42"/>
      <c r="J19" s="225"/>
      <c r="K19" s="225"/>
      <c r="L19" s="225"/>
      <c r="M19" s="225"/>
      <c r="N19" s="225"/>
      <c r="O19" s="225"/>
      <c r="P19" s="225"/>
      <c r="Q19" s="225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314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315</v>
      </c>
      <c r="C21" s="85" t="s">
        <v>238</v>
      </c>
      <c r="D21" s="202"/>
      <c r="E21" s="202"/>
      <c r="F21" s="202"/>
      <c r="G21" s="203"/>
      <c r="H21" s="46"/>
      <c r="I21" s="42"/>
      <c r="J21" s="225"/>
      <c r="K21" s="225"/>
      <c r="L21" s="225"/>
      <c r="M21" s="225"/>
      <c r="N21" s="225"/>
      <c r="O21" s="225"/>
      <c r="P21" s="225"/>
      <c r="Q21" s="225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316</v>
      </c>
      <c r="C22" s="85" t="s">
        <v>310</v>
      </c>
      <c r="D22" s="202"/>
      <c r="E22" s="202"/>
      <c r="F22" s="202"/>
      <c r="G22" s="203"/>
      <c r="H22" s="46"/>
      <c r="J22" s="225"/>
      <c r="K22" s="225"/>
      <c r="L22" s="225"/>
      <c r="M22" s="225"/>
      <c r="N22" s="225"/>
      <c r="O22" s="225"/>
      <c r="P22" s="225"/>
      <c r="Q22" s="225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317</v>
      </c>
      <c r="C23" s="86">
        <v>2018</v>
      </c>
      <c r="D23" s="202"/>
      <c r="E23" s="202"/>
      <c r="F23" s="202"/>
      <c r="G23" s="203"/>
      <c r="H23" s="46"/>
      <c r="J23" s="225"/>
      <c r="K23" s="225"/>
      <c r="L23" s="225"/>
      <c r="M23" s="225"/>
      <c r="N23" s="225"/>
      <c r="O23" s="225"/>
      <c r="P23" s="225"/>
      <c r="Q23" s="225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25"/>
      <c r="K24" s="225"/>
      <c r="L24" s="225"/>
      <c r="M24" s="225"/>
      <c r="N24" s="225"/>
      <c r="O24" s="225"/>
      <c r="P24" s="225"/>
      <c r="Q24" s="225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5"/>
      <c r="K26" s="225"/>
      <c r="L26" s="225"/>
      <c r="M26" s="225"/>
      <c r="N26" s="225"/>
      <c r="O26" s="225"/>
      <c r="P26" s="225"/>
      <c r="Q26" s="225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318</v>
      </c>
      <c r="C27" s="47"/>
      <c r="D27" s="47"/>
      <c r="E27" s="47"/>
      <c r="F27" s="47"/>
      <c r="G27" s="47"/>
      <c r="H27" s="46"/>
      <c r="J27" s="225"/>
      <c r="K27" s="225"/>
      <c r="L27" s="225"/>
      <c r="M27" s="225"/>
      <c r="N27" s="225"/>
      <c r="O27" s="225"/>
      <c r="P27" s="225"/>
      <c r="Q27" s="225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6" t="s">
        <v>323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6" t="s">
        <v>319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6" t="s">
        <v>324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6" t="s">
        <v>325</v>
      </c>
      <c r="C32" s="226"/>
      <c r="D32" s="226"/>
      <c r="E32" s="226"/>
      <c r="F32" s="226"/>
      <c r="G32" s="226"/>
      <c r="H32" s="227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31"/>
      <c r="K33" s="231"/>
      <c r="L33" s="231"/>
      <c r="M33" s="231"/>
      <c r="N33" s="231"/>
      <c r="O33" s="231"/>
      <c r="P33" s="231"/>
      <c r="Q33" s="231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6" zoomScale="120" workbookViewId="0">
      <selection activeCell="C28" sqref="C28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312</v>
      </c>
      <c r="B1" s="232" t="str">
        <f>'ФИ-Почетна'!$C$18</f>
        <v>Хотели - Метропол АД Охрид</v>
      </c>
      <c r="C1" s="232"/>
      <c r="D1" s="232"/>
    </row>
    <row r="2" spans="1:6" x14ac:dyDescent="0.2">
      <c r="A2" s="99" t="s">
        <v>320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317</v>
      </c>
      <c r="B3" s="101">
        <f>'ФИ-Почетна'!$C$23</f>
        <v>2018</v>
      </c>
      <c r="C3" s="102"/>
      <c r="D3" s="103"/>
    </row>
    <row r="4" spans="1:6" x14ac:dyDescent="0.2">
      <c r="A4" s="104" t="s">
        <v>321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377</v>
      </c>
      <c r="B6" s="235"/>
      <c r="C6" s="235"/>
      <c r="D6" s="235"/>
      <c r="F6" s="107"/>
    </row>
    <row r="7" spans="1:6" x14ac:dyDescent="0.2">
      <c r="A7" s="233" t="s">
        <v>378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510983</v>
      </c>
      <c r="C11" s="75">
        <f>C12+C13+C18+C19+C25+C26</f>
        <v>516419</v>
      </c>
      <c r="D11" s="75">
        <f t="shared" ref="D11:D35" si="0">IF(B11&lt;=0,0,C11/B11*100)</f>
        <v>101.06383186916199</v>
      </c>
      <c r="F11" s="111"/>
    </row>
    <row r="12" spans="1:6" ht="14.25" thickTop="1" thickBot="1" x14ac:dyDescent="0.25">
      <c r="A12" s="87" t="s">
        <v>160</v>
      </c>
      <c r="B12" s="94">
        <v>403</v>
      </c>
      <c r="C12" s="94">
        <v>286</v>
      </c>
      <c r="D12" s="75">
        <f t="shared" si="0"/>
        <v>70.967741935483872</v>
      </c>
      <c r="F12" s="111"/>
    </row>
    <row r="13" spans="1:6" ht="14.25" thickTop="1" thickBot="1" x14ac:dyDescent="0.25">
      <c r="A13" s="87" t="s">
        <v>294</v>
      </c>
      <c r="B13" s="75">
        <f>SUM(B14:B17)</f>
        <v>397820</v>
      </c>
      <c r="C13" s="75">
        <f>SUM(C14:C17)</f>
        <v>407658</v>
      </c>
      <c r="D13" s="75">
        <f t="shared" si="0"/>
        <v>102.47297772862099</v>
      </c>
      <c r="F13" s="111"/>
    </row>
    <row r="14" spans="1:6" ht="14.25" thickTop="1" thickBot="1" x14ac:dyDescent="0.25">
      <c r="A14" s="88" t="s">
        <v>298</v>
      </c>
      <c r="B14" s="77">
        <v>354503</v>
      </c>
      <c r="C14" s="77">
        <v>371075</v>
      </c>
      <c r="D14" s="76">
        <f t="shared" si="0"/>
        <v>104.67471361314291</v>
      </c>
      <c r="F14" s="111"/>
    </row>
    <row r="15" spans="1:6" ht="27" thickTop="1" thickBot="1" x14ac:dyDescent="0.25">
      <c r="A15" s="88" t="s">
        <v>259</v>
      </c>
      <c r="B15" s="77">
        <v>21074</v>
      </c>
      <c r="C15" s="77">
        <v>25049</v>
      </c>
      <c r="D15" s="76">
        <f t="shared" si="0"/>
        <v>118.86210496346207</v>
      </c>
      <c r="F15" s="111"/>
    </row>
    <row r="16" spans="1:6" ht="14.25" thickTop="1" thickBot="1" x14ac:dyDescent="0.25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22243</v>
      </c>
      <c r="C17" s="77">
        <v>11534</v>
      </c>
      <c r="D17" s="76">
        <f t="shared" si="0"/>
        <v>51.854516027514272</v>
      </c>
      <c r="F17" s="111"/>
    </row>
    <row r="18" spans="1:6" ht="14.25" thickTop="1" thickBot="1" x14ac:dyDescent="0.25">
      <c r="A18" s="87" t="s">
        <v>295</v>
      </c>
      <c r="B18" s="94"/>
      <c r="C18" s="94"/>
      <c r="D18" s="75">
        <f t="shared" si="0"/>
        <v>0</v>
      </c>
      <c r="F18" s="111"/>
    </row>
    <row r="19" spans="1:6" ht="14.25" thickTop="1" thickBot="1" x14ac:dyDescent="0.25">
      <c r="A19" s="87" t="s">
        <v>296</v>
      </c>
      <c r="B19" s="75">
        <f>SUM(B20:B24)</f>
        <v>112760</v>
      </c>
      <c r="C19" s="75">
        <f>SUM(C20:C24)</f>
        <v>108475</v>
      </c>
      <c r="D19" s="75">
        <f t="shared" si="0"/>
        <v>96.19989357928344</v>
      </c>
      <c r="F19" s="111"/>
    </row>
    <row r="20" spans="1:6" ht="14.25" thickTop="1" thickBot="1" x14ac:dyDescent="0.25">
      <c r="A20" s="88" t="s">
        <v>161</v>
      </c>
      <c r="B20" s="77"/>
      <c r="C20" s="77"/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>
        <v>90267</v>
      </c>
      <c r="C21" s="77">
        <v>85982</v>
      </c>
      <c r="D21" s="76">
        <f t="shared" si="0"/>
        <v>95.252971739395349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22493</v>
      </c>
      <c r="C23" s="77">
        <v>22493</v>
      </c>
      <c r="D23" s="76">
        <f t="shared" si="0"/>
        <v>100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297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72780</v>
      </c>
      <c r="C27" s="75">
        <f>SUM(C28:C33)</f>
        <v>82224</v>
      </c>
      <c r="D27" s="75">
        <f t="shared" si="0"/>
        <v>112.97609233305855</v>
      </c>
      <c r="F27" s="111"/>
    </row>
    <row r="28" spans="1:6" ht="14.25" thickTop="1" thickBot="1" x14ac:dyDescent="0.25">
      <c r="A28" s="89" t="s">
        <v>166</v>
      </c>
      <c r="B28" s="77">
        <v>6584</v>
      </c>
      <c r="C28" s="77">
        <v>6104</v>
      </c>
      <c r="D28" s="76">
        <f t="shared" si="0"/>
        <v>92.709599027946538</v>
      </c>
      <c r="F28" s="111"/>
    </row>
    <row r="29" spans="1:6" ht="15.75" customHeight="1" thickTop="1" thickBot="1" x14ac:dyDescent="0.25">
      <c r="A29" s="89" t="s">
        <v>167</v>
      </c>
      <c r="B29" s="77">
        <v>13682</v>
      </c>
      <c r="C29" s="77">
        <v>13231</v>
      </c>
      <c r="D29" s="76">
        <f t="shared" si="0"/>
        <v>96.703698289723732</v>
      </c>
      <c r="F29" s="111"/>
    </row>
    <row r="30" spans="1:6" ht="14.25" thickTop="1" thickBot="1" x14ac:dyDescent="0.25">
      <c r="A30" s="89" t="s">
        <v>168</v>
      </c>
      <c r="B30" s="77">
        <v>1673</v>
      </c>
      <c r="C30" s="77">
        <v>1390</v>
      </c>
      <c r="D30" s="76">
        <f t="shared" si="0"/>
        <v>83.084279736999406</v>
      </c>
      <c r="F30" s="111"/>
    </row>
    <row r="31" spans="1:6" ht="14.25" thickTop="1" thickBot="1" x14ac:dyDescent="0.25">
      <c r="A31" s="89" t="s">
        <v>169</v>
      </c>
      <c r="B31" s="77"/>
      <c r="C31" s="77">
        <v>1000</v>
      </c>
      <c r="D31" s="76">
        <f t="shared" si="0"/>
        <v>0</v>
      </c>
      <c r="F31" s="111"/>
    </row>
    <row r="32" spans="1:6" ht="14.25" thickTop="1" thickBot="1" x14ac:dyDescent="0.25">
      <c r="A32" s="89" t="s">
        <v>170</v>
      </c>
      <c r="B32" s="77">
        <v>50282</v>
      </c>
      <c r="C32" s="77">
        <v>59845</v>
      </c>
      <c r="D32" s="76">
        <f t="shared" si="0"/>
        <v>119.01873433833181</v>
      </c>
      <c r="F32" s="111"/>
    </row>
    <row r="33" spans="1:6" ht="14.25" thickTop="1" thickBot="1" x14ac:dyDescent="0.25">
      <c r="A33" s="89" t="s">
        <v>302</v>
      </c>
      <c r="B33" s="77">
        <v>559</v>
      </c>
      <c r="C33" s="77">
        <v>654</v>
      </c>
      <c r="D33" s="76">
        <f t="shared" si="0"/>
        <v>116.99463327370303</v>
      </c>
      <c r="F33" s="111"/>
    </row>
    <row r="34" spans="1:6" ht="14.25" thickTop="1" thickBot="1" x14ac:dyDescent="0.25">
      <c r="A34" s="90" t="s">
        <v>173</v>
      </c>
      <c r="B34" s="75">
        <f>B11+B27</f>
        <v>583763</v>
      </c>
      <c r="C34" s="75">
        <f>C11+C27</f>
        <v>598643</v>
      </c>
      <c r="D34" s="75">
        <f t="shared" si="0"/>
        <v>102.5489796372843</v>
      </c>
      <c r="F34" s="111"/>
    </row>
    <row r="35" spans="1:6" ht="14.25" thickTop="1" thickBot="1" x14ac:dyDescent="0.25">
      <c r="A35" s="41" t="s">
        <v>171</v>
      </c>
      <c r="B35" s="77"/>
      <c r="C35" s="77"/>
      <c r="D35" s="76">
        <f t="shared" si="0"/>
        <v>0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471498</v>
      </c>
      <c r="C37" s="75">
        <f>(SUM(C38:C41))</f>
        <v>500541</v>
      </c>
      <c r="D37" s="75">
        <f t="shared" ref="D37:D57" si="1">IF(B37&lt;=0,0,C37/B37*100)</f>
        <v>106.1597292035173</v>
      </c>
      <c r="F37" s="111"/>
    </row>
    <row r="38" spans="1:6" ht="14.25" thickTop="1" thickBot="1" x14ac:dyDescent="0.25">
      <c r="A38" s="88" t="s">
        <v>299</v>
      </c>
      <c r="B38" s="77">
        <v>311499</v>
      </c>
      <c r="C38" s="77">
        <v>311499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28731</v>
      </c>
      <c r="C39" s="77">
        <v>29932</v>
      </c>
      <c r="D39" s="76">
        <f t="shared" si="1"/>
        <v>104.18015384079912</v>
      </c>
      <c r="F39" s="111"/>
    </row>
    <row r="40" spans="1:6" ht="14.25" thickTop="1" thickBot="1" x14ac:dyDescent="0.25">
      <c r="A40" s="88" t="s">
        <v>128</v>
      </c>
      <c r="B40" s="77">
        <v>131268</v>
      </c>
      <c r="C40" s="77">
        <v>159110</v>
      </c>
      <c r="D40" s="76">
        <f t="shared" si="1"/>
        <v>121.21004357497638</v>
      </c>
      <c r="F40" s="111"/>
    </row>
    <row r="41" spans="1:6" ht="14.25" thickTop="1" thickBot="1" x14ac:dyDescent="0.25">
      <c r="A41" s="88" t="s">
        <v>177</v>
      </c>
      <c r="B41" s="77"/>
      <c r="C41" s="77"/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112265</v>
      </c>
      <c r="C42" s="75">
        <f>C43+C51</f>
        <v>98102</v>
      </c>
      <c r="D42" s="75">
        <f t="shared" si="1"/>
        <v>87.384313900146964</v>
      </c>
      <c r="F42" s="111"/>
    </row>
    <row r="43" spans="1:6" ht="14.25" thickTop="1" thickBot="1" x14ac:dyDescent="0.25">
      <c r="A43" s="90" t="s">
        <v>178</v>
      </c>
      <c r="B43" s="75">
        <f>SUM(B44:B50)</f>
        <v>39645</v>
      </c>
      <c r="C43" s="75">
        <f>SUM(C44:C50)</f>
        <v>40903</v>
      </c>
      <c r="D43" s="75">
        <f t="shared" si="1"/>
        <v>103.17316181107327</v>
      </c>
      <c r="F43" s="111"/>
    </row>
    <row r="44" spans="1:6" ht="14.25" thickTop="1" thickBot="1" x14ac:dyDescent="0.25">
      <c r="A44" s="88" t="s">
        <v>179</v>
      </c>
      <c r="B44" s="77">
        <v>11537</v>
      </c>
      <c r="C44" s="77">
        <v>13113</v>
      </c>
      <c r="D44" s="76">
        <f t="shared" si="1"/>
        <v>113.66039698361791</v>
      </c>
      <c r="F44" s="107"/>
    </row>
    <row r="45" spans="1:6" ht="14.25" thickTop="1" thickBot="1" x14ac:dyDescent="0.25">
      <c r="A45" s="89" t="s">
        <v>266</v>
      </c>
      <c r="B45" s="77">
        <v>14342</v>
      </c>
      <c r="C45" s="77">
        <v>15272</v>
      </c>
      <c r="D45" s="76">
        <f t="shared" si="1"/>
        <v>106.48445126202762</v>
      </c>
      <c r="F45" s="107"/>
    </row>
    <row r="46" spans="1:6" ht="14.25" thickTop="1" thickBot="1" x14ac:dyDescent="0.25">
      <c r="A46" s="89" t="s">
        <v>180</v>
      </c>
      <c r="B46" s="77"/>
      <c r="C46" s="77"/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4726</v>
      </c>
      <c r="C47" s="77">
        <f>4815+2379+18</f>
        <v>7212</v>
      </c>
      <c r="D47" s="76">
        <f t="shared" si="1"/>
        <v>152.60262378332627</v>
      </c>
      <c r="F47" s="107"/>
    </row>
    <row r="48" spans="1:6" ht="14.25" thickTop="1" thickBot="1" x14ac:dyDescent="0.25">
      <c r="A48" s="89" t="s">
        <v>267</v>
      </c>
      <c r="B48" s="77">
        <v>9040</v>
      </c>
      <c r="C48" s="77">
        <f>5492-186</f>
        <v>5306</v>
      </c>
      <c r="D48" s="76">
        <f t="shared" si="1"/>
        <v>58.694690265486727</v>
      </c>
    </row>
    <row r="49" spans="1:4" ht="14.25" thickTop="1" thickBot="1" x14ac:dyDescent="0.25">
      <c r="A49" s="89" t="s">
        <v>303</v>
      </c>
      <c r="B49" s="77"/>
      <c r="C49" s="77"/>
      <c r="D49" s="76">
        <f t="shared" si="1"/>
        <v>0</v>
      </c>
    </row>
    <row r="50" spans="1:4" ht="27" thickTop="1" thickBot="1" x14ac:dyDescent="0.25">
      <c r="A50" s="89" t="s">
        <v>300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f>SUM(B52:B55)</f>
        <v>72620</v>
      </c>
      <c r="C51" s="75">
        <f>SUM(C52:C55)</f>
        <v>57199</v>
      </c>
      <c r="D51" s="75">
        <f t="shared" si="1"/>
        <v>78.764803084549712</v>
      </c>
    </row>
    <row r="52" spans="1:4" ht="17.25" customHeight="1" thickTop="1" thickBot="1" x14ac:dyDescent="0.25">
      <c r="A52" s="89" t="s">
        <v>326</v>
      </c>
      <c r="B52" s="77">
        <v>72620</v>
      </c>
      <c r="C52" s="77">
        <v>57199</v>
      </c>
      <c r="D52" s="76">
        <f t="shared" si="1"/>
        <v>78.764803084549712</v>
      </c>
    </row>
    <row r="53" spans="1:4" ht="15.75" customHeight="1" thickTop="1" thickBot="1" x14ac:dyDescent="0.25">
      <c r="A53" s="89" t="s">
        <v>183</v>
      </c>
      <c r="B53" s="77"/>
      <c r="C53" s="77"/>
      <c r="D53" s="76">
        <f t="shared" si="1"/>
        <v>0</v>
      </c>
    </row>
    <row r="54" spans="1:4" ht="14.25" thickTop="1" thickBot="1" x14ac:dyDescent="0.25">
      <c r="A54" s="89" t="s">
        <v>215</v>
      </c>
      <c r="B54" s="77"/>
      <c r="C54" s="77"/>
      <c r="D54" s="76">
        <f t="shared" si="1"/>
        <v>0</v>
      </c>
    </row>
    <row r="55" spans="1:4" ht="14.25" thickTop="1" thickBot="1" x14ac:dyDescent="0.25">
      <c r="A55" s="89" t="s">
        <v>301</v>
      </c>
      <c r="B55" s="77"/>
      <c r="C55" s="77"/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583763</v>
      </c>
      <c r="C56" s="75">
        <f>C37+C43+C51</f>
        <v>598643</v>
      </c>
      <c r="D56" s="75">
        <f t="shared" si="1"/>
        <v>102.5489796372843</v>
      </c>
    </row>
    <row r="57" spans="1:4" ht="14.25" thickTop="1" thickBot="1" x14ac:dyDescent="0.25">
      <c r="A57" s="41" t="s">
        <v>185</v>
      </c>
      <c r="B57" s="77"/>
      <c r="C57" s="77"/>
      <c r="D57" s="76">
        <f t="shared" si="1"/>
        <v>0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20" zoomScaleNormal="120" workbookViewId="0">
      <selection activeCell="D20" sqref="D20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312</v>
      </c>
      <c r="C1" s="232" t="str">
        <f>'ФИ-Почетна'!$C$18</f>
        <v>Хотели - Метропол АД Охрид</v>
      </c>
      <c r="D1" s="232"/>
      <c r="E1" s="232"/>
    </row>
    <row r="2" spans="1:7" ht="12.75" customHeight="1" x14ac:dyDescent="0.2">
      <c r="A2" s="112"/>
      <c r="B2" s="113" t="s">
        <v>320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317</v>
      </c>
      <c r="C3" s="105">
        <f>'ФИ-Почетна'!$C$23</f>
        <v>2018</v>
      </c>
      <c r="D3" s="116"/>
      <c r="E3" s="117"/>
    </row>
    <row r="4" spans="1:7" x14ac:dyDescent="0.2">
      <c r="A4" s="112"/>
      <c r="B4" s="104" t="s">
        <v>321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379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163528</v>
      </c>
      <c r="D11" s="75">
        <f>D12+D18+D19</f>
        <v>197306</v>
      </c>
      <c r="E11" s="75">
        <f>IF(C11&lt;=0,0,D11/C11*100)</f>
        <v>120.65578983415683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162109</v>
      </c>
      <c r="D12" s="76">
        <f>SUM(D13:D14)</f>
        <v>195823</v>
      </c>
      <c r="E12" s="76">
        <f t="shared" ref="E12:E49" si="0">IF(C12&lt;=0,0,D12/C12*100)</f>
        <v>120.79711798851389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162109</v>
      </c>
      <c r="D13" s="77">
        <v>195823</v>
      </c>
      <c r="E13" s="76">
        <f t="shared" si="0"/>
        <v>120.79711798851389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/>
      <c r="D14" s="77"/>
      <c r="E14" s="76">
        <f t="shared" si="0"/>
        <v>0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272</v>
      </c>
      <c r="E15" s="78" t="s">
        <v>322</v>
      </c>
      <c r="G15" s="111"/>
    </row>
    <row r="16" spans="1:7" ht="27" thickTop="1" thickBot="1" x14ac:dyDescent="0.25">
      <c r="A16" s="74">
        <v>4</v>
      </c>
      <c r="B16" s="95" t="s">
        <v>268</v>
      </c>
      <c r="C16" s="77"/>
      <c r="D16" s="77"/>
      <c r="E16" s="76">
        <f t="shared" si="0"/>
        <v>0</v>
      </c>
      <c r="G16" s="111"/>
    </row>
    <row r="17" spans="1:7" ht="27" thickTop="1" thickBot="1" x14ac:dyDescent="0.25">
      <c r="A17" s="74">
        <v>5</v>
      </c>
      <c r="B17" s="95" t="s">
        <v>269</v>
      </c>
      <c r="C17" s="77"/>
      <c r="D17" s="77"/>
      <c r="E17" s="76">
        <f t="shared" si="0"/>
        <v>0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/>
      <c r="D18" s="77"/>
      <c r="E18" s="76">
        <f t="shared" si="0"/>
        <v>0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1419</v>
      </c>
      <c r="D19" s="77">
        <f>1296+187</f>
        <v>1483</v>
      </c>
      <c r="E19" s="76">
        <f t="shared" si="0"/>
        <v>104.51021846370682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134140</v>
      </c>
      <c r="D20" s="75">
        <f>SUM(D21:D31)</f>
        <v>162242</v>
      </c>
      <c r="E20" s="75">
        <f t="shared" si="0"/>
        <v>120.94975398837036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/>
      <c r="D21" s="77">
        <v>32</v>
      </c>
      <c r="E21" s="76">
        <f t="shared" si="0"/>
        <v>0</v>
      </c>
      <c r="G21" s="111"/>
    </row>
    <row r="22" spans="1:7" ht="14.25" thickTop="1" thickBot="1" x14ac:dyDescent="0.25">
      <c r="A22" s="74">
        <v>10</v>
      </c>
      <c r="B22" s="96" t="s">
        <v>273</v>
      </c>
      <c r="C22" s="77">
        <v>49282</v>
      </c>
      <c r="D22" s="77">
        <v>60489</v>
      </c>
      <c r="E22" s="76">
        <f t="shared" si="0"/>
        <v>122.74055436061848</v>
      </c>
      <c r="G22" s="111"/>
    </row>
    <row r="23" spans="1:7" ht="27" thickTop="1" thickBot="1" x14ac:dyDescent="0.25">
      <c r="A23" s="74">
        <v>11</v>
      </c>
      <c r="B23" s="96" t="s">
        <v>274</v>
      </c>
      <c r="C23" s="77"/>
      <c r="D23" s="77"/>
      <c r="E23" s="76">
        <f t="shared" si="0"/>
        <v>0</v>
      </c>
      <c r="G23" s="111"/>
    </row>
    <row r="24" spans="1:7" ht="14.25" thickTop="1" thickBot="1" x14ac:dyDescent="0.25">
      <c r="A24" s="74">
        <v>12</v>
      </c>
      <c r="B24" s="96" t="s">
        <v>275</v>
      </c>
      <c r="C24" s="77">
        <v>7581</v>
      </c>
      <c r="D24" s="77">
        <f>99+952+3535+37+5635+124+723</f>
        <v>11105</v>
      </c>
      <c r="E24" s="76">
        <f t="shared" si="0"/>
        <v>146.48463263421712</v>
      </c>
      <c r="G24" s="111"/>
    </row>
    <row r="25" spans="1:7" ht="14.25" thickTop="1" thickBot="1" x14ac:dyDescent="0.25">
      <c r="A25" s="74">
        <v>13</v>
      </c>
      <c r="B25" s="96" t="s">
        <v>276</v>
      </c>
      <c r="C25" s="77">
        <v>7276</v>
      </c>
      <c r="D25" s="77">
        <f>600+33+1695+886+593+1627+40+3883</f>
        <v>9357</v>
      </c>
      <c r="E25" s="76">
        <f t="shared" si="0"/>
        <v>128.60087960417812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54125</v>
      </c>
      <c r="D26" s="77">
        <f>55338+290+299+6058</f>
        <v>61985</v>
      </c>
      <c r="E26" s="76">
        <f t="shared" si="0"/>
        <v>114.52193995381062</v>
      </c>
      <c r="G26" s="111"/>
    </row>
    <row r="27" spans="1:7" ht="14.25" thickTop="1" thickBot="1" x14ac:dyDescent="0.25">
      <c r="A27" s="74">
        <v>15</v>
      </c>
      <c r="B27" s="95" t="s">
        <v>277</v>
      </c>
      <c r="C27" s="77">
        <v>13181</v>
      </c>
      <c r="D27" s="77">
        <v>15177</v>
      </c>
      <c r="E27" s="76">
        <f t="shared" si="0"/>
        <v>115.14300887641302</v>
      </c>
      <c r="G27" s="111"/>
    </row>
    <row r="28" spans="1:7" ht="14.25" thickTop="1" thickBot="1" x14ac:dyDescent="0.25">
      <c r="A28" s="74">
        <v>16</v>
      </c>
      <c r="B28" s="96" t="s">
        <v>278</v>
      </c>
      <c r="C28" s="77"/>
      <c r="D28" s="77"/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279</v>
      </c>
      <c r="C29" s="77">
        <v>827</v>
      </c>
      <c r="D29" s="77">
        <v>2068</v>
      </c>
      <c r="E29" s="76">
        <f t="shared" si="0"/>
        <v>250.0604594921403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280</v>
      </c>
      <c r="C31" s="77">
        <v>1868</v>
      </c>
      <c r="D31" s="77">
        <f>51+1958+20</f>
        <v>2029</v>
      </c>
      <c r="E31" s="76">
        <f t="shared" si="0"/>
        <v>108.61884368308353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29388</v>
      </c>
      <c r="D32" s="79">
        <f>D11-D20-D16+D17</f>
        <v>35064</v>
      </c>
      <c r="E32" s="79">
        <f t="shared" si="0"/>
        <v>119.31400571661904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2937</v>
      </c>
      <c r="D33" s="79">
        <f>D34+D35+D36</f>
        <v>2584</v>
      </c>
      <c r="E33" s="75">
        <f t="shared" si="0"/>
        <v>87.980932924753148</v>
      </c>
      <c r="G33" s="111"/>
    </row>
    <row r="34" spans="1:7" ht="14.25" thickTop="1" thickBot="1" x14ac:dyDescent="0.25">
      <c r="A34" s="74" t="s">
        <v>288</v>
      </c>
      <c r="B34" s="95" t="s">
        <v>250</v>
      </c>
      <c r="C34" s="77">
        <v>2937</v>
      </c>
      <c r="D34" s="77">
        <f>941+1198+445</f>
        <v>2584</v>
      </c>
      <c r="E34" s="76">
        <f t="shared" si="0"/>
        <v>87.980932924753148</v>
      </c>
      <c r="G34" s="111"/>
    </row>
    <row r="35" spans="1:7" ht="14.25" thickTop="1" thickBot="1" x14ac:dyDescent="0.25">
      <c r="A35" s="74" t="s">
        <v>289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 x14ac:dyDescent="0.25">
      <c r="A36" s="74" t="s">
        <v>290</v>
      </c>
      <c r="B36" s="95" t="s">
        <v>281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5423</v>
      </c>
      <c r="D37" s="75">
        <f>D38+D39+D40</f>
        <v>3441</v>
      </c>
      <c r="E37" s="75">
        <f t="shared" si="0"/>
        <v>63.451963857643371</v>
      </c>
      <c r="G37" s="111"/>
    </row>
    <row r="38" spans="1:7" ht="14.25" thickTop="1" thickBot="1" x14ac:dyDescent="0.25">
      <c r="A38" s="74" t="s">
        <v>291</v>
      </c>
      <c r="B38" s="95" t="s">
        <v>252</v>
      </c>
      <c r="C38" s="77">
        <v>5421</v>
      </c>
      <c r="D38" s="77">
        <f>3061+379</f>
        <v>3440</v>
      </c>
      <c r="E38" s="76">
        <f t="shared" si="0"/>
        <v>63.456926766279288</v>
      </c>
      <c r="G38" s="111"/>
    </row>
    <row r="39" spans="1:7" ht="14.25" thickTop="1" thickBot="1" x14ac:dyDescent="0.25">
      <c r="A39" s="74" t="s">
        <v>292</v>
      </c>
      <c r="B39" s="95" t="s">
        <v>253</v>
      </c>
      <c r="C39" s="77">
        <v>2</v>
      </c>
      <c r="D39" s="77">
        <v>1</v>
      </c>
      <c r="E39" s="76">
        <f t="shared" si="0"/>
        <v>50</v>
      </c>
      <c r="G39" s="111"/>
    </row>
    <row r="40" spans="1:7" ht="14.25" thickTop="1" thickBot="1" x14ac:dyDescent="0.25">
      <c r="A40" s="74" t="s">
        <v>293</v>
      </c>
      <c r="B40" s="95" t="s">
        <v>282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284</v>
      </c>
      <c r="C41" s="75">
        <f>C32+C33-C37</f>
        <v>26902</v>
      </c>
      <c r="D41" s="75">
        <f>D32+D33-D37</f>
        <v>34207</v>
      </c>
      <c r="E41" s="75">
        <f t="shared" si="0"/>
        <v>127.1541149356925</v>
      </c>
      <c r="G41" s="111"/>
    </row>
    <row r="42" spans="1:7" ht="14.25" thickTop="1" thickBot="1" x14ac:dyDescent="0.25">
      <c r="A42" s="74">
        <v>24</v>
      </c>
      <c r="B42" s="95" t="s">
        <v>283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26902</v>
      </c>
      <c r="D43" s="75">
        <f>D41+D42</f>
        <v>34207</v>
      </c>
      <c r="E43" s="75">
        <f t="shared" si="0"/>
        <v>127.1541149356925</v>
      </c>
    </row>
    <row r="44" spans="1:7" ht="14.25" thickTop="1" thickBot="1" x14ac:dyDescent="0.25">
      <c r="A44" s="74">
        <v>26</v>
      </c>
      <c r="B44" s="96" t="s">
        <v>5</v>
      </c>
      <c r="C44" s="77">
        <v>2873</v>
      </c>
      <c r="D44" s="77">
        <v>3709</v>
      </c>
      <c r="E44" s="76">
        <f t="shared" si="0"/>
        <v>129.0985033066481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24029</v>
      </c>
      <c r="D45" s="75">
        <f>D43-D44</f>
        <v>30498</v>
      </c>
      <c r="E45" s="75">
        <f t="shared" si="0"/>
        <v>126.92163635606974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285</v>
      </c>
      <c r="C47" s="75">
        <f>C45-C46</f>
        <v>24029</v>
      </c>
      <c r="D47" s="75">
        <f>D45-D46</f>
        <v>30498</v>
      </c>
      <c r="E47" s="75">
        <f t="shared" si="0"/>
        <v>126.92163635606974</v>
      </c>
    </row>
    <row r="48" spans="1:7" ht="14.25" thickTop="1" thickBot="1" x14ac:dyDescent="0.25">
      <c r="A48" s="74">
        <v>30</v>
      </c>
      <c r="B48" s="95" t="s">
        <v>286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287</v>
      </c>
      <c r="C49" s="75">
        <f>C45+C48</f>
        <v>24029</v>
      </c>
      <c r="D49" s="75">
        <f>D45+D48</f>
        <v>30498</v>
      </c>
      <c r="E49" s="75">
        <f t="shared" si="0"/>
        <v>126.92163635606974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8" zoomScale="115" workbookViewId="0">
      <selection activeCell="B33" sqref="B33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312</v>
      </c>
      <c r="B1" s="241" t="str">
        <f>'ФИ-Почетна'!$C$18</f>
        <v>Хотели - Метропол АД Охрид</v>
      </c>
      <c r="C1" s="241"/>
      <c r="D1" s="241"/>
    </row>
    <row r="2" spans="1:11" s="7" customFormat="1" x14ac:dyDescent="0.2">
      <c r="A2" s="66" t="s">
        <v>320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317</v>
      </c>
      <c r="B3" s="71">
        <f>'ФИ-Почетна'!$C$23</f>
        <v>2018</v>
      </c>
      <c r="C3" s="68"/>
      <c r="D3" s="72"/>
      <c r="E3" s="9"/>
      <c r="F3" s="9"/>
    </row>
    <row r="4" spans="1:11" s="7" customFormat="1" ht="14.25" customHeight="1" x14ac:dyDescent="0.2">
      <c r="A4" s="70" t="s">
        <v>321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SUM(B10:B28)</f>
        <v>42128</v>
      </c>
      <c r="C9" s="38">
        <f>SUM(C10:C28)</f>
        <v>46058</v>
      </c>
      <c r="D9" s="38">
        <f>IF(B9&lt;=0,0,C9/B9*100)</f>
        <v>109.32871249525256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24029</v>
      </c>
      <c r="C10" s="34">
        <v>30498</v>
      </c>
      <c r="D10" s="122">
        <f>IF(B10&lt;=0,0,C10/B10*100)</f>
        <v>126.92163635606974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13181</v>
      </c>
      <c r="C12" s="34">
        <v>15177</v>
      </c>
      <c r="D12" s="122">
        <f t="shared" ref="D12:D28" si="0">IF(B12&lt;=0,0,C12/B12*100)</f>
        <v>115.14300887641302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-422</v>
      </c>
      <c r="C14" s="34">
        <f>'Биланс на состојба'!B28-'Биланс на состојба'!C28</f>
        <v>480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1756</v>
      </c>
      <c r="C15" s="34">
        <f>'Биланс на состојба'!B29-'Биланс на состојба'!C29</f>
        <v>451</v>
      </c>
      <c r="D15" s="122">
        <f t="shared" si="0"/>
        <v>25.683371298405465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1179</v>
      </c>
      <c r="C17" s="34">
        <f>'Биланс на состојба'!B30-'Биланс на состојба'!C30-'Биланс на состојба'!C31</f>
        <v>-717</v>
      </c>
      <c r="D17" s="122">
        <f t="shared" si="0"/>
        <v>-60.814249363867688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-99</v>
      </c>
      <c r="C18" s="34">
        <f>'Биланс на состојба'!B33-'Биланс на состојба'!C33</f>
        <v>-95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-24</v>
      </c>
      <c r="C19" s="34">
        <f>'Биланс на состојба'!C44-'Биланс на состојба'!B44</f>
        <v>1576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2713</v>
      </c>
      <c r="C21" s="34">
        <f>'Биланс на состојба'!C47+'Биланс на состојба'!C48-'Биланс на состојба'!B48-'Биланс на состојба'!B47</f>
        <v>-1248</v>
      </c>
      <c r="D21" s="122">
        <f t="shared" si="0"/>
        <v>-46.000737191301141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-165</v>
      </c>
      <c r="C22" s="34"/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>
        <v>-20</v>
      </c>
      <c r="C26" s="34">
        <v>-64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-57385</v>
      </c>
      <c r="C29" s="38">
        <f>SUM(C30:C38)</f>
        <v>-20549</v>
      </c>
      <c r="D29" s="124">
        <f>IF(B29&lt;=0,0,C29/B29*100)</f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-34246</v>
      </c>
      <c r="C30" s="34">
        <v>-24898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21</v>
      </c>
      <c r="C31" s="34">
        <v>64</v>
      </c>
      <c r="D31" s="122">
        <f t="shared" ref="D31:D38" si="1">IF(B31&lt;=0,0,C31/B31*100)</f>
        <v>304.76190476190476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>
        <v>-23160</v>
      </c>
      <c r="C33" s="34"/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>
        <v>0</v>
      </c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 x14ac:dyDescent="0.25">
      <c r="A38" s="29" t="s">
        <v>103</v>
      </c>
      <c r="B38" s="34"/>
      <c r="C38" s="34">
        <v>4285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-13499</v>
      </c>
      <c r="C39" s="38">
        <f>SUM(C40:C46)</f>
        <v>-15946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/>
      <c r="C41" s="34"/>
      <c r="D41" s="122">
        <f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-13439</v>
      </c>
      <c r="C42" s="34">
        <f>'Биланс на состојба'!C52+'Биланс на состојба'!C45-'Биланс на состојба'!B45-'Биланс на состојба'!B52</f>
        <v>-14491</v>
      </c>
      <c r="D42" s="122">
        <f>IF(B42&lt;=0,0,C42/B42*100)</f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ref="D43:D49" si="2">IF(B43&lt;=0,0,C43/B43*100)</f>
        <v>0</v>
      </c>
      <c r="E43" s="7"/>
      <c r="F43" s="7"/>
    </row>
    <row r="44" spans="1:6" ht="14.25" thickTop="1" thickBot="1" x14ac:dyDescent="0.25">
      <c r="A44" s="29" t="s">
        <v>58</v>
      </c>
      <c r="B44" s="34"/>
      <c r="C44" s="34">
        <v>-1455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>
        <v>-60</v>
      </c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-28756</v>
      </c>
      <c r="C47" s="38">
        <f>C9+C29+C39</f>
        <v>9563</v>
      </c>
      <c r="D47" s="38">
        <f t="shared" si="2"/>
        <v>0</v>
      </c>
      <c r="E47" s="7"/>
      <c r="F47" s="7"/>
    </row>
    <row r="48" spans="1:6" ht="14.25" thickTop="1" thickBot="1" x14ac:dyDescent="0.25">
      <c r="A48" s="5" t="s">
        <v>60</v>
      </c>
      <c r="B48" s="34">
        <v>79038</v>
      </c>
      <c r="C48" s="34">
        <v>50282</v>
      </c>
      <c r="D48" s="122">
        <f t="shared" si="2"/>
        <v>63.617500442824969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50282</v>
      </c>
      <c r="C49" s="38">
        <f>C47+C48</f>
        <v>59845</v>
      </c>
      <c r="D49" s="38">
        <f t="shared" si="2"/>
        <v>119.01873433833181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0" zoomScale="110" workbookViewId="0">
      <selection activeCell="E34" sqref="E34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312</v>
      </c>
      <c r="B1" s="241" t="str">
        <f>'ФИ-Почетна'!$C$18</f>
        <v>Хотели - Метропол АД Охрид</v>
      </c>
      <c r="C1" s="249"/>
      <c r="D1" s="249"/>
      <c r="E1" s="39"/>
      <c r="F1" s="244"/>
      <c r="G1" s="244"/>
    </row>
    <row r="2" spans="1:7" ht="12.75" customHeight="1" x14ac:dyDescent="0.2">
      <c r="A2" s="66" t="s">
        <v>320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317</v>
      </c>
      <c r="B3" s="71">
        <f>'ФИ-Почетна'!$C$23</f>
        <v>2018</v>
      </c>
      <c r="C3" s="68"/>
      <c r="D3" s="72"/>
      <c r="E3" s="35"/>
      <c r="F3" s="40"/>
      <c r="G3" s="40"/>
    </row>
    <row r="4" spans="1:7" ht="12.75" customHeight="1" x14ac:dyDescent="0.2">
      <c r="A4" s="70" t="s">
        <v>321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311559</v>
      </c>
      <c r="C9" s="30"/>
      <c r="D9" s="30">
        <v>28108</v>
      </c>
      <c r="E9" s="30">
        <v>107862</v>
      </c>
      <c r="F9" s="30"/>
      <c r="G9" s="23">
        <f t="shared" ref="G9:G27" si="0">SUM(B9:F9)</f>
        <v>447529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>
        <v>-60</v>
      </c>
      <c r="C11" s="31"/>
      <c r="D11" s="31"/>
      <c r="E11" s="31"/>
      <c r="F11" s="31"/>
      <c r="G11" s="23">
        <f t="shared" si="0"/>
        <v>-60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24029</v>
      </c>
      <c r="F14" s="31"/>
      <c r="G14" s="23">
        <f t="shared" si="0"/>
        <v>24029</v>
      </c>
    </row>
    <row r="15" spans="1:7" x14ac:dyDescent="0.2">
      <c r="A15" s="19" t="s">
        <v>119</v>
      </c>
      <c r="B15" s="31"/>
      <c r="C15" s="31"/>
      <c r="D15" s="31">
        <v>623</v>
      </c>
      <c r="E15" s="31">
        <v>-623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/>
      <c r="F16" s="31"/>
      <c r="G16" s="23">
        <f t="shared" si="0"/>
        <v>0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G28" si="1">SUM(B9:B27)</f>
        <v>311499</v>
      </c>
      <c r="C28" s="26">
        <f t="shared" si="1"/>
        <v>0</v>
      </c>
      <c r="D28" s="26">
        <f t="shared" si="1"/>
        <v>28731</v>
      </c>
      <c r="E28" s="26">
        <f t="shared" si="1"/>
        <v>131268</v>
      </c>
      <c r="F28" s="26">
        <f t="shared" si="1"/>
        <v>0</v>
      </c>
      <c r="G28" s="26">
        <f t="shared" si="1"/>
        <v>471498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30498</v>
      </c>
      <c r="F33" s="31"/>
      <c r="G33" s="25">
        <f t="shared" si="2"/>
        <v>30498</v>
      </c>
    </row>
    <row r="34" spans="1:7" x14ac:dyDescent="0.2">
      <c r="A34" s="19" t="s">
        <v>119</v>
      </c>
      <c r="B34" s="31"/>
      <c r="C34" s="31"/>
      <c r="D34" s="31">
        <v>1201</v>
      </c>
      <c r="E34" s="31">
        <v>-1201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 x14ac:dyDescent="0.2">
      <c r="A36" s="19" t="s">
        <v>131</v>
      </c>
      <c r="B36" s="31"/>
      <c r="C36" s="31">
        <v>-1455</v>
      </c>
      <c r="D36" s="31"/>
      <c r="E36" s="31"/>
      <c r="F36" s="31"/>
      <c r="G36" s="25">
        <f t="shared" si="2"/>
        <v>-1455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311499</v>
      </c>
      <c r="C47" s="24">
        <f t="shared" si="3"/>
        <v>-1455</v>
      </c>
      <c r="D47" s="24">
        <f t="shared" si="3"/>
        <v>29932</v>
      </c>
      <c r="E47" s="24">
        <f t="shared" si="3"/>
        <v>160565</v>
      </c>
      <c r="F47" s="24">
        <f t="shared" si="3"/>
        <v>0</v>
      </c>
      <c r="G47" s="24">
        <f t="shared" si="3"/>
        <v>500541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Хотели - Метропол АД Охрид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327</v>
      </c>
      <c r="D2" s="103">
        <f>'ФИ-Почетна'!$C$23</f>
        <v>2018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510983</v>
      </c>
      <c r="C8" s="130">
        <f>'Биланс на состојба'!C11</f>
        <v>516419</v>
      </c>
      <c r="D8" s="130">
        <f>'Биланс на состојба'!D11</f>
        <v>101.06383186916199</v>
      </c>
    </row>
    <row r="9" spans="1:4" ht="14.25" thickTop="1" thickBot="1" x14ac:dyDescent="0.25">
      <c r="A9" s="131" t="s">
        <v>189</v>
      </c>
      <c r="B9" s="132">
        <f>'Биланс на состојба'!B12</f>
        <v>403</v>
      </c>
      <c r="C9" s="132">
        <f>'Биланс на состојба'!C12</f>
        <v>286</v>
      </c>
      <c r="D9" s="130">
        <f>'Биланс на состојба'!D12</f>
        <v>70.967741935483872</v>
      </c>
    </row>
    <row r="10" spans="1:4" ht="14.25" thickTop="1" thickBot="1" x14ac:dyDescent="0.25">
      <c r="A10" s="129" t="s">
        <v>190</v>
      </c>
      <c r="B10" s="130">
        <f>'Биланс на состојба'!B13</f>
        <v>397820</v>
      </c>
      <c r="C10" s="130">
        <f>'Биланс на состојба'!C13</f>
        <v>407658</v>
      </c>
      <c r="D10" s="130">
        <f>'Биланс на состојба'!D13</f>
        <v>102.47297772862099</v>
      </c>
    </row>
    <row r="11" spans="1:4" ht="14.25" thickTop="1" thickBot="1" x14ac:dyDescent="0.25">
      <c r="A11" s="133" t="s">
        <v>328</v>
      </c>
      <c r="B11" s="132">
        <f>'Биланс на состојба'!B14</f>
        <v>354503</v>
      </c>
      <c r="C11" s="132">
        <f>'Биланс на состојба'!C14</f>
        <v>371075</v>
      </c>
      <c r="D11" s="134">
        <f>'Биланс на состојба'!D14</f>
        <v>104.67471361314291</v>
      </c>
    </row>
    <row r="12" spans="1:4" ht="14.25" thickTop="1" thickBot="1" x14ac:dyDescent="0.25">
      <c r="A12" s="133" t="s">
        <v>329</v>
      </c>
      <c r="B12" s="132">
        <f>'Биланс на состојба'!B15</f>
        <v>21074</v>
      </c>
      <c r="C12" s="132">
        <f>'Биланс на состојба'!C15</f>
        <v>25049</v>
      </c>
      <c r="D12" s="134">
        <f>'Биланс на состојба'!D15</f>
        <v>118.86210496346207</v>
      </c>
    </row>
    <row r="13" spans="1:4" ht="14.25" thickTop="1" thickBot="1" x14ac:dyDescent="0.25">
      <c r="A13" s="133" t="s">
        <v>330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331</v>
      </c>
      <c r="B14" s="132">
        <f>'Биланс на состојба'!B17</f>
        <v>22243</v>
      </c>
      <c r="C14" s="132">
        <f>'Биланс на состојба'!C17</f>
        <v>11534</v>
      </c>
      <c r="D14" s="134">
        <f>'Биланс на состојба'!D17</f>
        <v>51.854516027514272</v>
      </c>
    </row>
    <row r="15" spans="1:4" s="135" customFormat="1" ht="14.25" thickTop="1" thickBot="1" x14ac:dyDescent="0.25">
      <c r="A15" s="129" t="s">
        <v>332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 x14ac:dyDescent="0.25">
      <c r="A16" s="129" t="s">
        <v>333</v>
      </c>
      <c r="B16" s="130">
        <f>'Биланс на состојба'!B19</f>
        <v>112760</v>
      </c>
      <c r="C16" s="130">
        <f>'Биланс на состојба'!C19</f>
        <v>108475</v>
      </c>
      <c r="D16" s="130">
        <f>'Биланс на состојба'!D19</f>
        <v>96.19989357928344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90267</v>
      </c>
      <c r="C18" s="132">
        <f>'Биланс на состојба'!C21</f>
        <v>85982</v>
      </c>
      <c r="D18" s="134">
        <f>'Биланс на состојба'!D21</f>
        <v>95.252971739395349</v>
      </c>
    </row>
    <row r="19" spans="1:4" ht="14.25" thickTop="1" thickBot="1" x14ac:dyDescent="0.25">
      <c r="A19" s="136" t="s">
        <v>334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335</v>
      </c>
      <c r="B20" s="132">
        <f>'Биланс на состојба'!B23</f>
        <v>22493</v>
      </c>
      <c r="C20" s="132">
        <f>'Биланс на состојба'!C23</f>
        <v>22493</v>
      </c>
      <c r="D20" s="134">
        <f>'Биланс на состојба'!D23</f>
        <v>100</v>
      </c>
    </row>
    <row r="21" spans="1:4" ht="14.25" thickTop="1" thickBot="1" x14ac:dyDescent="0.25">
      <c r="A21" s="136" t="s">
        <v>336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72780</v>
      </c>
      <c r="C24" s="132">
        <f>'Биланс на состојба'!C27</f>
        <v>82224</v>
      </c>
      <c r="D24" s="130">
        <f>'Биланс на состојба'!D27</f>
        <v>112.97609233305855</v>
      </c>
    </row>
    <row r="25" spans="1:4" ht="14.25" thickTop="1" thickBot="1" x14ac:dyDescent="0.25">
      <c r="A25" s="131" t="s">
        <v>196</v>
      </c>
      <c r="B25" s="130">
        <f>'Биланс на состојба'!B28</f>
        <v>6584</v>
      </c>
      <c r="C25" s="130">
        <f>'Биланс на состојба'!C28</f>
        <v>6104</v>
      </c>
      <c r="D25" s="134">
        <f>'Биланс на состојба'!D28</f>
        <v>92.709599027946538</v>
      </c>
    </row>
    <row r="26" spans="1:4" ht="14.25" thickTop="1" thickBot="1" x14ac:dyDescent="0.25">
      <c r="A26" s="133" t="s">
        <v>197</v>
      </c>
      <c r="B26" s="132">
        <f>'Биланс на состојба'!B29</f>
        <v>13682</v>
      </c>
      <c r="C26" s="132">
        <f>'Биланс на состојба'!C29</f>
        <v>13231</v>
      </c>
      <c r="D26" s="134">
        <f>'Биланс на состојба'!D29</f>
        <v>96.703698289723732</v>
      </c>
    </row>
    <row r="27" spans="1:4" ht="14.25" thickTop="1" thickBot="1" x14ac:dyDescent="0.25">
      <c r="A27" s="133" t="s">
        <v>337</v>
      </c>
      <c r="B27" s="132">
        <f>'Биланс на состојба'!B30</f>
        <v>1673</v>
      </c>
      <c r="C27" s="132">
        <f>'Биланс на состојба'!C30</f>
        <v>1390</v>
      </c>
      <c r="D27" s="134">
        <f>'Биланс на состојба'!D30</f>
        <v>83.084279736999406</v>
      </c>
    </row>
    <row r="28" spans="1:4" ht="14.25" thickTop="1" thickBot="1" x14ac:dyDescent="0.25">
      <c r="A28" s="133" t="s">
        <v>198</v>
      </c>
      <c r="B28" s="132">
        <f>'Биланс на состојба'!B31</f>
        <v>0</v>
      </c>
      <c r="C28" s="132">
        <f>'Биланс на состојба'!C31</f>
        <v>1000</v>
      </c>
      <c r="D28" s="134">
        <f>'Биланс на состојба'!D31</f>
        <v>0</v>
      </c>
    </row>
    <row r="29" spans="1:4" ht="14.25" thickTop="1" thickBot="1" x14ac:dyDescent="0.25">
      <c r="A29" s="131" t="s">
        <v>199</v>
      </c>
      <c r="B29" s="132">
        <f>'Биланс на состојба'!B32</f>
        <v>50282</v>
      </c>
      <c r="C29" s="132">
        <f>'Биланс на состојба'!C32</f>
        <v>59845</v>
      </c>
      <c r="D29" s="134">
        <f>'Биланс на состојба'!D32</f>
        <v>119.01873433833181</v>
      </c>
    </row>
    <row r="30" spans="1:4" ht="14.25" thickTop="1" thickBot="1" x14ac:dyDescent="0.25">
      <c r="A30" s="131" t="s">
        <v>338</v>
      </c>
      <c r="B30" s="132">
        <f>'Биланс на состојба'!B33</f>
        <v>559</v>
      </c>
      <c r="C30" s="132">
        <f>'Биланс на состојба'!C33</f>
        <v>654</v>
      </c>
      <c r="D30" s="134">
        <f>'Биланс на состојба'!D33</f>
        <v>116.99463327370303</v>
      </c>
    </row>
    <row r="31" spans="1:4" ht="14.25" thickTop="1" thickBot="1" x14ac:dyDescent="0.25">
      <c r="A31" s="137" t="s">
        <v>200</v>
      </c>
      <c r="B31" s="130">
        <f>'Биланс на состојба'!B34</f>
        <v>583763</v>
      </c>
      <c r="C31" s="130">
        <f>'Биланс на состојба'!C34</f>
        <v>598643</v>
      </c>
      <c r="D31" s="130">
        <f>'Биланс на состојба'!D34</f>
        <v>102.5489796372843</v>
      </c>
    </row>
    <row r="32" spans="1:4" ht="14.25" thickTop="1" thickBot="1" x14ac:dyDescent="0.25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471498</v>
      </c>
      <c r="C34" s="130">
        <f>'Биланс на состојба'!C37</f>
        <v>500541</v>
      </c>
      <c r="D34" s="130">
        <f>'Биланс на состојба'!D37</f>
        <v>106.1597292035173</v>
      </c>
    </row>
    <row r="35" spans="1:4" ht="14.25" thickTop="1" thickBot="1" x14ac:dyDescent="0.25">
      <c r="A35" s="141" t="s">
        <v>339</v>
      </c>
      <c r="B35" s="132">
        <f>'Биланс на состојба'!B38</f>
        <v>311499</v>
      </c>
      <c r="C35" s="132">
        <f>'Биланс на состојба'!C38</f>
        <v>311499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28731</v>
      </c>
      <c r="C36" s="132">
        <f>'Биланс на состојба'!C39</f>
        <v>29932</v>
      </c>
      <c r="D36" s="134">
        <f>'Биланс на состојба'!D39</f>
        <v>104.18015384079912</v>
      </c>
    </row>
    <row r="37" spans="1:4" ht="14.25" thickTop="1" thickBot="1" x14ac:dyDescent="0.25">
      <c r="A37" s="131" t="s">
        <v>205</v>
      </c>
      <c r="B37" s="132">
        <f>'Биланс на состојба'!B40</f>
        <v>131268</v>
      </c>
      <c r="C37" s="132">
        <f>'Биланс на состојба'!C40</f>
        <v>159110</v>
      </c>
      <c r="D37" s="134">
        <f>'Биланс на состојба'!D40</f>
        <v>121.21004357497638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112265</v>
      </c>
      <c r="C39" s="130">
        <f>'Биланс на состојба'!C42</f>
        <v>98102</v>
      </c>
      <c r="D39" s="130">
        <f>'Биланс на состојба'!D42</f>
        <v>87.384313900146964</v>
      </c>
    </row>
    <row r="40" spans="1:4" ht="14.25" thickTop="1" thickBot="1" x14ac:dyDescent="0.25">
      <c r="A40" s="137" t="s">
        <v>208</v>
      </c>
      <c r="B40" s="130">
        <f>'Биланс на состојба'!B43</f>
        <v>39645</v>
      </c>
      <c r="C40" s="130">
        <f>'Биланс на состојба'!C43</f>
        <v>40903</v>
      </c>
      <c r="D40" s="130">
        <f>'Биланс на состојба'!D43</f>
        <v>103.17316181107327</v>
      </c>
    </row>
    <row r="41" spans="1:4" ht="14.25" thickTop="1" thickBot="1" x14ac:dyDescent="0.25">
      <c r="A41" s="131" t="s">
        <v>209</v>
      </c>
      <c r="B41" s="132">
        <f>'Биланс на состојба'!B44</f>
        <v>11537</v>
      </c>
      <c r="C41" s="132">
        <f>'Биланс на состојба'!C44</f>
        <v>13113</v>
      </c>
      <c r="D41" s="134">
        <f>'Биланс на состојба'!D44</f>
        <v>113.66039698361791</v>
      </c>
    </row>
    <row r="42" spans="1:4" ht="14.25" thickTop="1" thickBot="1" x14ac:dyDescent="0.25">
      <c r="A42" s="133" t="s">
        <v>210</v>
      </c>
      <c r="B42" s="132">
        <f>'Биланс на состојба'!B45</f>
        <v>14342</v>
      </c>
      <c r="C42" s="132">
        <f>'Биланс на состојба'!C45</f>
        <v>15272</v>
      </c>
      <c r="D42" s="134">
        <f>'Биланс на состојба'!D45</f>
        <v>106.48445126202762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4726</v>
      </c>
      <c r="C44" s="132">
        <f>'Биланс на состојба'!C47</f>
        <v>7212</v>
      </c>
      <c r="D44" s="134">
        <f>'Биланс на состојба'!D47</f>
        <v>152.60262378332627</v>
      </c>
    </row>
    <row r="45" spans="1:4" ht="14.25" thickTop="1" thickBot="1" x14ac:dyDescent="0.25">
      <c r="A45" s="133" t="s">
        <v>340</v>
      </c>
      <c r="B45" s="134">
        <f>'Биланс на состојба'!B48</f>
        <v>9040</v>
      </c>
      <c r="C45" s="134">
        <f>'Биланс на состојба'!C48</f>
        <v>5306</v>
      </c>
      <c r="D45" s="134">
        <f>'Биланс на состојба'!D48</f>
        <v>58.694690265486727</v>
      </c>
    </row>
    <row r="46" spans="1:4" ht="14.25" thickTop="1" thickBot="1" x14ac:dyDescent="0.25">
      <c r="A46" s="133" t="s">
        <v>341</v>
      </c>
      <c r="B46" s="132">
        <f>'Биланс на состојба'!B49</f>
        <v>0</v>
      </c>
      <c r="C46" s="132">
        <f>'Биланс на состојба'!C49</f>
        <v>0</v>
      </c>
      <c r="D46" s="134">
        <f>'Биланс на состојба'!D49</f>
        <v>0</v>
      </c>
    </row>
    <row r="47" spans="1:4" ht="14.25" thickTop="1" thickBot="1" x14ac:dyDescent="0.25">
      <c r="A47" s="133" t="s">
        <v>342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72620</v>
      </c>
      <c r="C48" s="130">
        <f>'Биланс на состојба'!C51</f>
        <v>57199</v>
      </c>
      <c r="D48" s="130">
        <f>'Биланс на состојба'!D51</f>
        <v>78.764803084549712</v>
      </c>
    </row>
    <row r="49" spans="1:4" ht="14.25" thickTop="1" thickBot="1" x14ac:dyDescent="0.25">
      <c r="A49" s="133" t="s">
        <v>214</v>
      </c>
      <c r="B49" s="132">
        <f>'Биланс на состојба'!B52</f>
        <v>72620</v>
      </c>
      <c r="C49" s="132">
        <f>'Биланс на состојба'!C52</f>
        <v>57199</v>
      </c>
      <c r="D49" s="134">
        <f>'Биланс на состојба'!D52</f>
        <v>78.764803084549712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343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583763</v>
      </c>
      <c r="C53" s="130">
        <f>'Биланс на состојба'!C56</f>
        <v>598643</v>
      </c>
      <c r="D53" s="130">
        <f>'Биланс на состојба'!D56</f>
        <v>102.5489796372843</v>
      </c>
    </row>
    <row r="54" spans="1:4" ht="14.25" thickTop="1" thickBot="1" x14ac:dyDescent="0.25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Хотели - Метропол АД Охрид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327</v>
      </c>
      <c r="E3" s="148">
        <f>'ФИ-Почетна'!$C$23</f>
        <v>2018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376</v>
      </c>
      <c r="C11" s="130">
        <f>'Биланс на успех - природа'!C11</f>
        <v>163528</v>
      </c>
      <c r="D11" s="130">
        <f>'Биланс на успех - природа'!D11</f>
        <v>197306</v>
      </c>
      <c r="E11" s="130">
        <f>'Биланс на успех - природа'!E11</f>
        <v>120.65578983415683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162109</v>
      </c>
      <c r="D12" s="134">
        <f>'Биланс на успех - природа'!D12</f>
        <v>195823</v>
      </c>
      <c r="E12" s="134">
        <f>'Биланс на успех - природа'!E12</f>
        <v>120.79711798851389</v>
      </c>
      <c r="F12" s="161"/>
    </row>
    <row r="13" spans="1:6" ht="15.75" customHeight="1" thickTop="1" thickBot="1" x14ac:dyDescent="0.25">
      <c r="A13" s="159" t="s">
        <v>344</v>
      </c>
      <c r="B13" s="162" t="s">
        <v>235</v>
      </c>
      <c r="C13" s="163">
        <f>'Биланс на успех - природа'!C13</f>
        <v>162109</v>
      </c>
      <c r="D13" s="163">
        <f>'Биланс на успех - природа'!D13</f>
        <v>195823</v>
      </c>
      <c r="E13" s="134">
        <f>'Биланс на успех - природа'!E13</f>
        <v>120.79711798851389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0</v>
      </c>
      <c r="D14" s="163">
        <f>'Биланс на успех - природа'!D14</f>
        <v>0</v>
      </c>
      <c r="E14" s="134">
        <f>'Биланс на успех - природа'!E14</f>
        <v>0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372</v>
      </c>
      <c r="C16" s="163">
        <f>'Биланс на успех - природа'!C16</f>
        <v>0</v>
      </c>
      <c r="D16" s="163">
        <f>'Биланс на успех - природа'!D16</f>
        <v>0</v>
      </c>
      <c r="E16" s="134">
        <f>'Биланс на успех - природа'!E16</f>
        <v>0</v>
      </c>
      <c r="F16" s="161"/>
    </row>
    <row r="17" spans="1:6" ht="27" thickTop="1" thickBot="1" x14ac:dyDescent="0.25">
      <c r="A17" s="159">
        <v>5</v>
      </c>
      <c r="B17" s="162" t="s">
        <v>373</v>
      </c>
      <c r="C17" s="163">
        <f>'Биланс на успех - природа'!C17</f>
        <v>0</v>
      </c>
      <c r="D17" s="163">
        <f>'Биланс на успех - природа'!D17</f>
        <v>0</v>
      </c>
      <c r="E17" s="134">
        <f>'Биланс на успех - природа'!E17</f>
        <v>0</v>
      </c>
      <c r="F17" s="161"/>
    </row>
    <row r="18" spans="1:6" ht="18" customHeight="1" thickTop="1" thickBot="1" x14ac:dyDescent="0.25">
      <c r="A18" s="159">
        <v>6</v>
      </c>
      <c r="B18" s="162" t="s">
        <v>374</v>
      </c>
      <c r="C18" s="163">
        <f>'Биланс на успех - природа'!C18</f>
        <v>0</v>
      </c>
      <c r="D18" s="163">
        <f>'Биланс на успех - природа'!D18</f>
        <v>0</v>
      </c>
      <c r="E18" s="134">
        <f>'Биланс на успех - природа'!E18</f>
        <v>0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1419</v>
      </c>
      <c r="D19" s="163">
        <f>'Биланс на успех - природа'!D19</f>
        <v>1483</v>
      </c>
      <c r="E19" s="134">
        <f>'Биланс на успех - природа'!E19</f>
        <v>104.51021846370682</v>
      </c>
      <c r="F19" s="161"/>
    </row>
    <row r="20" spans="1:6" ht="18" customHeight="1" thickTop="1" thickBot="1" x14ac:dyDescent="0.25">
      <c r="A20" s="159">
        <v>8</v>
      </c>
      <c r="B20" s="165" t="s">
        <v>375</v>
      </c>
      <c r="C20" s="130">
        <f>'Биланс на успех - природа'!C20</f>
        <v>134140</v>
      </c>
      <c r="D20" s="130">
        <f>'Биланс на успех - природа'!D20</f>
        <v>162242</v>
      </c>
      <c r="E20" s="130">
        <f>'Биланс на успех - природа'!E20</f>
        <v>120.94975398837036</v>
      </c>
      <c r="F20" s="161"/>
    </row>
    <row r="21" spans="1:6" ht="18" customHeight="1" thickTop="1" thickBot="1" x14ac:dyDescent="0.25">
      <c r="A21" s="159">
        <v>9</v>
      </c>
      <c r="B21" s="166" t="s">
        <v>362</v>
      </c>
      <c r="C21" s="163">
        <f>'Биланс на успех - природа'!C21</f>
        <v>0</v>
      </c>
      <c r="D21" s="163">
        <f>'Биланс на успех - природа'!D21</f>
        <v>32</v>
      </c>
      <c r="E21" s="134">
        <f>'Биланс на успех - природа'!E21</f>
        <v>0</v>
      </c>
      <c r="F21" s="161"/>
    </row>
    <row r="22" spans="1:6" ht="18" customHeight="1" thickTop="1" thickBot="1" x14ac:dyDescent="0.25">
      <c r="A22" s="159">
        <v>10</v>
      </c>
      <c r="B22" s="166" t="s">
        <v>363</v>
      </c>
      <c r="C22" s="163">
        <f>'Биланс на успех - природа'!C22</f>
        <v>49282</v>
      </c>
      <c r="D22" s="163">
        <f>'Биланс на успех - природа'!D22</f>
        <v>60489</v>
      </c>
      <c r="E22" s="134">
        <f>'Биланс на успех - природа'!E22</f>
        <v>122.74055436061848</v>
      </c>
      <c r="F22" s="161"/>
    </row>
    <row r="23" spans="1:6" ht="18" customHeight="1" thickTop="1" thickBot="1" x14ac:dyDescent="0.25">
      <c r="A23" s="159">
        <v>11</v>
      </c>
      <c r="B23" s="166" t="s">
        <v>364</v>
      </c>
      <c r="C23" s="163">
        <f>'Биланс на успех - природа'!C23</f>
        <v>0</v>
      </c>
      <c r="D23" s="163">
        <f>'Биланс на успех - природа'!D23</f>
        <v>0</v>
      </c>
      <c r="E23" s="134">
        <f>'Биланс на успех - природа'!E23</f>
        <v>0</v>
      </c>
      <c r="F23" s="161"/>
    </row>
    <row r="24" spans="1:6" ht="14.25" thickTop="1" thickBot="1" x14ac:dyDescent="0.25">
      <c r="A24" s="159">
        <v>12</v>
      </c>
      <c r="B24" s="166" t="s">
        <v>365</v>
      </c>
      <c r="C24" s="163">
        <f>'Биланс на успех - природа'!C24</f>
        <v>7581</v>
      </c>
      <c r="D24" s="163">
        <f>'Биланс на успех - природа'!D24</f>
        <v>11105</v>
      </c>
      <c r="E24" s="134">
        <f>'Биланс на успех - природа'!E24</f>
        <v>146.48463263421712</v>
      </c>
      <c r="F24" s="161"/>
    </row>
    <row r="25" spans="1:6" ht="18" customHeight="1" thickTop="1" thickBot="1" x14ac:dyDescent="0.25">
      <c r="A25" s="159">
        <v>13</v>
      </c>
      <c r="B25" s="166" t="s">
        <v>366</v>
      </c>
      <c r="C25" s="163">
        <f>'Биланс на успех - природа'!C25</f>
        <v>7276</v>
      </c>
      <c r="D25" s="163">
        <f>'Биланс на успех - природа'!D25</f>
        <v>9357</v>
      </c>
      <c r="E25" s="134">
        <f>'Биланс на успех - природа'!E25</f>
        <v>128.60087960417812</v>
      </c>
      <c r="F25" s="161"/>
    </row>
    <row r="26" spans="1:6" ht="18" customHeight="1" thickTop="1" thickBot="1" x14ac:dyDescent="0.25">
      <c r="A26" s="159">
        <v>14</v>
      </c>
      <c r="B26" s="166" t="s">
        <v>367</v>
      </c>
      <c r="C26" s="163">
        <f>'Биланс на успех - природа'!C26</f>
        <v>54125</v>
      </c>
      <c r="D26" s="163">
        <f>'Биланс на успех - природа'!D26</f>
        <v>61985</v>
      </c>
      <c r="E26" s="134">
        <f>'Биланс на успех - природа'!E26</f>
        <v>114.52193995381062</v>
      </c>
      <c r="F26" s="161"/>
    </row>
    <row r="27" spans="1:6" ht="14.25" customHeight="1" thickTop="1" thickBot="1" x14ac:dyDescent="0.25">
      <c r="A27" s="159">
        <v>15</v>
      </c>
      <c r="B27" s="162" t="s">
        <v>368</v>
      </c>
      <c r="C27" s="163">
        <f>'Биланс на успех - природа'!C27</f>
        <v>13181</v>
      </c>
      <c r="D27" s="163">
        <f>'Биланс на успех - природа'!D27</f>
        <v>15177</v>
      </c>
      <c r="E27" s="134">
        <f>'Биланс на успех - природа'!E27</f>
        <v>115.14300887641302</v>
      </c>
      <c r="F27" s="161"/>
    </row>
    <row r="28" spans="1:6" ht="18" customHeight="1" thickTop="1" thickBot="1" x14ac:dyDescent="0.25">
      <c r="A28" s="159">
        <v>16</v>
      </c>
      <c r="B28" s="166" t="s">
        <v>369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370</v>
      </c>
      <c r="C29" s="163">
        <f>'Биланс на успех - природа'!C29</f>
        <v>827</v>
      </c>
      <c r="D29" s="163">
        <f>'Биланс на успех - природа'!D29</f>
        <v>2068</v>
      </c>
      <c r="E29" s="134">
        <f>'Биланс на успех - природа'!E29</f>
        <v>250.0604594921403</v>
      </c>
      <c r="F29" s="161"/>
    </row>
    <row r="30" spans="1:6" ht="18" customHeight="1" thickTop="1" thickBot="1" x14ac:dyDescent="0.25">
      <c r="A30" s="159">
        <v>18</v>
      </c>
      <c r="B30" s="166" t="s">
        <v>371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1868</v>
      </c>
      <c r="D31" s="163">
        <f>'Биланс на успех - природа'!D31</f>
        <v>2029</v>
      </c>
      <c r="E31" s="134">
        <f>'Биланс на успех - природа'!E31</f>
        <v>108.61884368308353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29388</v>
      </c>
      <c r="D32" s="167">
        <f>'Биланс на успех - природа'!D32</f>
        <v>35064</v>
      </c>
      <c r="E32" s="167">
        <f>'Биланс на успех - природа'!E32</f>
        <v>119.31400571661904</v>
      </c>
      <c r="F32" s="161"/>
    </row>
    <row r="33" spans="1:6" ht="14.25" customHeight="1" thickTop="1" thickBot="1" x14ac:dyDescent="0.25">
      <c r="A33" s="159">
        <v>21</v>
      </c>
      <c r="B33" s="166" t="s">
        <v>351</v>
      </c>
      <c r="C33" s="167">
        <f>'Биланс на успех - природа'!C33</f>
        <v>2937</v>
      </c>
      <c r="D33" s="167">
        <f>'Биланс на успех - природа'!D33</f>
        <v>2584</v>
      </c>
      <c r="E33" s="130">
        <f>'Биланс на успех - природа'!E33</f>
        <v>87.980932924753148</v>
      </c>
      <c r="F33" s="161"/>
    </row>
    <row r="34" spans="1:6" ht="30" customHeight="1" thickTop="1" thickBot="1" x14ac:dyDescent="0.25">
      <c r="A34" s="159" t="s">
        <v>345</v>
      </c>
      <c r="B34" s="162" t="s">
        <v>256</v>
      </c>
      <c r="C34" s="163">
        <f>'Биланс на успех - природа'!C34</f>
        <v>2937</v>
      </c>
      <c r="D34" s="163">
        <f>'Биланс на успех - природа'!D34</f>
        <v>2584</v>
      </c>
      <c r="E34" s="134">
        <f>'Биланс на успех - природа'!E34</f>
        <v>87.980932924753148</v>
      </c>
      <c r="F34" s="161"/>
    </row>
    <row r="35" spans="1:6" ht="18.75" customHeight="1" thickTop="1" thickBot="1" x14ac:dyDescent="0.25">
      <c r="A35" s="159" t="s">
        <v>346</v>
      </c>
      <c r="B35" s="162" t="s">
        <v>352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347</v>
      </c>
      <c r="B36" s="162" t="s">
        <v>353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354</v>
      </c>
      <c r="C37" s="130">
        <f>'Биланс на успех - природа'!C37</f>
        <v>5423</v>
      </c>
      <c r="D37" s="130">
        <f>'Биланс на успех - природа'!D37</f>
        <v>3441</v>
      </c>
      <c r="E37" s="130">
        <f>'Биланс на успех - природа'!E37</f>
        <v>63.451963857643371</v>
      </c>
      <c r="F37" s="161"/>
    </row>
    <row r="38" spans="1:6" ht="18" customHeight="1" thickTop="1" thickBot="1" x14ac:dyDescent="0.25">
      <c r="A38" s="159" t="s">
        <v>348</v>
      </c>
      <c r="B38" s="162" t="s">
        <v>257</v>
      </c>
      <c r="C38" s="163">
        <f>'Биланс на успех - природа'!C38</f>
        <v>5421</v>
      </c>
      <c r="D38" s="163">
        <f>'Биланс на успех - природа'!D38</f>
        <v>3440</v>
      </c>
      <c r="E38" s="134">
        <f>'Биланс на успех - природа'!E38</f>
        <v>63.456926766279288</v>
      </c>
      <c r="F38" s="161"/>
    </row>
    <row r="39" spans="1:6" ht="18" customHeight="1" thickTop="1" thickBot="1" x14ac:dyDescent="0.25">
      <c r="A39" s="159" t="s">
        <v>349</v>
      </c>
      <c r="B39" s="162" t="s">
        <v>258</v>
      </c>
      <c r="C39" s="163">
        <f>'Биланс на успех - природа'!C39</f>
        <v>2</v>
      </c>
      <c r="D39" s="163">
        <f>'Биланс на успех - природа'!D39</f>
        <v>1</v>
      </c>
      <c r="E39" s="134">
        <f>'Биланс на успех - природа'!E39</f>
        <v>50</v>
      </c>
      <c r="F39" s="161"/>
    </row>
    <row r="40" spans="1:6" ht="18" customHeight="1" thickTop="1" thickBot="1" x14ac:dyDescent="0.25">
      <c r="A40" s="159" t="s">
        <v>350</v>
      </c>
      <c r="B40" s="162" t="s">
        <v>355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356</v>
      </c>
      <c r="C41" s="130">
        <f>'Биланс на успех - природа'!C41</f>
        <v>26902</v>
      </c>
      <c r="D41" s="130">
        <f>'Биланс на успех - природа'!D41</f>
        <v>34207</v>
      </c>
      <c r="E41" s="130">
        <f>'Биланс на успех - природа'!E41</f>
        <v>127.1541149356925</v>
      </c>
      <c r="F41" s="161"/>
    </row>
    <row r="42" spans="1:6" ht="18" customHeight="1" thickTop="1" thickBot="1" x14ac:dyDescent="0.25">
      <c r="A42" s="159">
        <v>24</v>
      </c>
      <c r="B42" s="162" t="s">
        <v>357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26902</v>
      </c>
      <c r="D43" s="130">
        <f>'Биланс на успех - природа'!D43</f>
        <v>34207</v>
      </c>
      <c r="E43" s="130">
        <f>'Биланс на успех - природа'!E43</f>
        <v>127.1541149356925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2873</v>
      </c>
      <c r="D44" s="163">
        <f>'Биланс на успех - природа'!D44</f>
        <v>3709</v>
      </c>
      <c r="E44" s="134">
        <f>'Биланс на успех - природа'!E44</f>
        <v>129.0985033066481</v>
      </c>
      <c r="F44" s="161"/>
    </row>
    <row r="45" spans="1:6" ht="18" customHeight="1" thickTop="1" thickBot="1" x14ac:dyDescent="0.25">
      <c r="A45" s="159">
        <v>27</v>
      </c>
      <c r="B45" s="165" t="s">
        <v>358</v>
      </c>
      <c r="C45" s="130">
        <f>'Биланс на успех - природа'!C45</f>
        <v>24029</v>
      </c>
      <c r="D45" s="130">
        <f>'Биланс на успех - природа'!D45</f>
        <v>30498</v>
      </c>
      <c r="E45" s="130">
        <f>'Биланс на успех - природа'!E45</f>
        <v>126.92163635606974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359</v>
      </c>
      <c r="C47" s="130">
        <f>'Биланс на успех - природа'!C47</f>
        <v>24029</v>
      </c>
      <c r="D47" s="130">
        <f>'Биланс на успех - природа'!D47</f>
        <v>30498</v>
      </c>
      <c r="E47" s="130">
        <f>'Биланс на успех - природа'!E47</f>
        <v>126.92163635606974</v>
      </c>
    </row>
    <row r="48" spans="1:6" ht="14.25" thickTop="1" thickBot="1" x14ac:dyDescent="0.25">
      <c r="A48" s="159">
        <v>30</v>
      </c>
      <c r="B48" s="162" t="s">
        <v>360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361</v>
      </c>
      <c r="C49" s="130">
        <f>'Биланс на успех - природа'!C49</f>
        <v>24029</v>
      </c>
      <c r="D49" s="130">
        <f>'Биланс на успех - природа'!D49</f>
        <v>30498</v>
      </c>
      <c r="E49" s="130">
        <f>'Биланс на успех - природа'!E49</f>
        <v>126.92163635606974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Хотели - Метропол АД Охрид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327</v>
      </c>
      <c r="D3" s="172">
        <f>'ФИ-Почетна'!$C$23</f>
        <v>2018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42128</v>
      </c>
      <c r="C8" s="178">
        <f>'Паричен тек'!C9</f>
        <v>46058</v>
      </c>
      <c r="D8" s="178">
        <f>'Паричен тек'!D9</f>
        <v>109.32871249525256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24029</v>
      </c>
      <c r="C9" s="180">
        <f>'Паричен тек'!C10</f>
        <v>30498</v>
      </c>
      <c r="D9" s="180">
        <f>'Паричен тек'!D10</f>
        <v>126.92163635606974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13181</v>
      </c>
      <c r="C11" s="182">
        <f>'Паричен тек'!C12</f>
        <v>15177</v>
      </c>
      <c r="D11" s="182">
        <f>'Паричен тек'!D12</f>
        <v>115.14300887641302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-422</v>
      </c>
      <c r="C13" s="182">
        <f>'Паричен тек'!C14</f>
        <v>480</v>
      </c>
      <c r="D13" s="182">
        <f>'Паричен тек'!D14</f>
        <v>0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1756</v>
      </c>
      <c r="C14" s="182">
        <f>'Паричен тек'!C15</f>
        <v>451</v>
      </c>
      <c r="D14" s="182">
        <f>'Паричен тек'!D15</f>
        <v>25.683371298405465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1179</v>
      </c>
      <c r="C16" s="182">
        <f>'Паричен тек'!C17</f>
        <v>-717</v>
      </c>
      <c r="D16" s="182">
        <f>'Паричен тек'!D17</f>
        <v>-60.814249363867688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-99</v>
      </c>
      <c r="C17" s="182">
        <f>'Паричен тек'!C18</f>
        <v>-95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-24</v>
      </c>
      <c r="C18" s="182">
        <f>'Паричен тек'!C19</f>
        <v>1576</v>
      </c>
      <c r="D18" s="182">
        <f>'Паричен тек'!D19</f>
        <v>0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2713</v>
      </c>
      <c r="C20" s="182">
        <f>'Паричен тек'!C21</f>
        <v>-1248</v>
      </c>
      <c r="D20" s="182">
        <f>'Паричен тек'!D21</f>
        <v>-46.000737191301141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-165</v>
      </c>
      <c r="C21" s="182">
        <f>'Паричен тек'!C22</f>
        <v>0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-20</v>
      </c>
      <c r="C25" s="182">
        <f>'Паричен тек'!C26</f>
        <v>-64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-57385</v>
      </c>
      <c r="C28" s="178">
        <f>'Паричен тек'!C29</f>
        <v>-20549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-34246</v>
      </c>
      <c r="C29" s="182">
        <f>'Паричен тек'!C30</f>
        <v>-24898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21</v>
      </c>
      <c r="C30" s="182">
        <f>'Паричен тек'!C31</f>
        <v>64</v>
      </c>
      <c r="D30" s="182">
        <f>'Паричен тек'!D31</f>
        <v>304.76190476190476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-23160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4285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-13499</v>
      </c>
      <c r="C38" s="178">
        <f>'Паричен тек'!C39</f>
        <v>-15946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-13439</v>
      </c>
      <c r="C41" s="182">
        <f>'Паричен тек'!C42</f>
        <v>-14491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0</v>
      </c>
      <c r="C43" s="182">
        <f>'Паричен тек'!C44</f>
        <v>-1455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-60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-28756</v>
      </c>
      <c r="C46" s="178">
        <f>'Паричен тек'!C47</f>
        <v>9563</v>
      </c>
      <c r="D46" s="178">
        <f>'Паричен тек'!D47</f>
        <v>0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79038</v>
      </c>
      <c r="C47" s="182">
        <f>'Паричен тек'!C48</f>
        <v>50282</v>
      </c>
      <c r="D47" s="182">
        <f>'Паричен тек'!D48</f>
        <v>63.617500442824969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50282</v>
      </c>
      <c r="C48" s="178">
        <f>'Паричен тек'!C49</f>
        <v>59845</v>
      </c>
      <c r="D48" s="178">
        <f>'Паричен тек'!D49</f>
        <v>119.01873433833181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>Хотели - Метропол АД Охрид</v>
      </c>
      <c r="C2" s="268"/>
      <c r="D2" s="268"/>
      <c r="E2" s="186" t="s">
        <v>327</v>
      </c>
      <c r="F2" s="266">
        <f>'ФИ-Почетна'!$C$23</f>
        <v>2018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311559</v>
      </c>
      <c r="C7" s="192">
        <f>Капитал!C9</f>
        <v>0</v>
      </c>
      <c r="D7" s="192">
        <f>Капитал!D9</f>
        <v>28108</v>
      </c>
      <c r="E7" s="192">
        <f>Капитал!E9</f>
        <v>107862</v>
      </c>
      <c r="F7" s="192">
        <f>Капитал!F9</f>
        <v>0</v>
      </c>
      <c r="G7" s="193">
        <f>Капитал!G9</f>
        <v>447529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-60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-60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24029</v>
      </c>
      <c r="F12" s="195">
        <f>Капитал!F14</f>
        <v>0</v>
      </c>
      <c r="G12" s="193">
        <f>Капитал!G14</f>
        <v>24029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623</v>
      </c>
      <c r="E13" s="195">
        <f>Капитал!E15</f>
        <v>-623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0</v>
      </c>
      <c r="F14" s="195">
        <f>Капитал!F16</f>
        <v>0</v>
      </c>
      <c r="G14" s="193">
        <f>Капитал!G16</f>
        <v>0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 x14ac:dyDescent="0.25">
      <c r="A26" s="198" t="s">
        <v>156</v>
      </c>
      <c r="B26" s="199">
        <f>Капитал!B28</f>
        <v>311499</v>
      </c>
      <c r="C26" s="199">
        <f>Капитал!C28</f>
        <v>0</v>
      </c>
      <c r="D26" s="199">
        <f>Капитал!D28</f>
        <v>28731</v>
      </c>
      <c r="E26" s="199">
        <f>Капитал!E28</f>
        <v>131268</v>
      </c>
      <c r="F26" s="199">
        <f>Капитал!F28</f>
        <v>0</v>
      </c>
      <c r="G26" s="199">
        <f>Капитал!G28</f>
        <v>471498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30498</v>
      </c>
      <c r="F31" s="195">
        <f>Капитал!F33</f>
        <v>0</v>
      </c>
      <c r="G31" s="201">
        <f>Капитал!G33</f>
        <v>30498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1201</v>
      </c>
      <c r="E32" s="195">
        <f>Капитал!E34</f>
        <v>-1201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-1455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-1455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311499</v>
      </c>
      <c r="C45" s="199">
        <f>Капитал!C47</f>
        <v>-1455</v>
      </c>
      <c r="D45" s="199">
        <f>Капитал!D47</f>
        <v>29932</v>
      </c>
      <c r="E45" s="199">
        <f>Капитал!E47</f>
        <v>160565</v>
      </c>
      <c r="F45" s="199">
        <f>Капитал!F47</f>
        <v>0</v>
      </c>
      <c r="G45" s="199">
        <f>Капитал!G47</f>
        <v>500541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2019-03-12T15:55:17Z</cp:lastPrinted>
  <dcterms:created xsi:type="dcterms:W3CDTF">2008-02-12T15:15:13Z</dcterms:created>
  <dcterms:modified xsi:type="dcterms:W3CDTF">2019-03-14T08:43:40Z</dcterms:modified>
</cp:coreProperties>
</file>