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0\09.Septemvri 2020\Izvestai 09.2020\SEI-NET 09.2020\"/>
    </mc:Choice>
  </mc:AlternateContent>
  <workbookProtection workbookPassword="B44F" lockStructure="1"/>
  <bookViews>
    <workbookView xWindow="708" yWindow="-48" windowWidth="13992" windowHeight="11760" tabRatio="848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26" i="23" l="1"/>
  <c r="C22" i="23"/>
  <c r="C11" i="23" l="1"/>
  <c r="C15" i="23" l="1"/>
  <c r="C21" i="23" s="1"/>
  <c r="C30" i="23" s="1"/>
  <c r="C32" i="23" s="1"/>
  <c r="C34" i="23" s="1"/>
  <c r="C36" i="23" s="1"/>
  <c r="C38" i="23" s="1"/>
  <c r="E55" i="23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E22" i="23" l="1"/>
  <c r="E22" i="25" s="1"/>
  <c r="D11" i="25"/>
  <c r="E26" i="23"/>
  <c r="E26" i="25" s="1"/>
  <c r="E57" i="23"/>
  <c r="E57" i="25" s="1"/>
  <c r="C21" i="25"/>
  <c r="E15" i="23"/>
  <c r="E15" i="25" s="1"/>
  <c r="C15" i="25"/>
  <c r="C11" i="25"/>
  <c r="E11" i="23"/>
  <c r="E11" i="25" s="1"/>
  <c r="D30" i="23"/>
  <c r="D21" i="25"/>
  <c r="D15" i="25"/>
  <c r="C30" i="25" l="1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<sst xmlns="http://schemas.openxmlformats.org/spreadsheetml/2006/main" count="171" uniqueCount="140">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</sst>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7" width="9.109375" style="85"/>
    <col min="18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12"/>
      <c r="B1" s="113"/>
      <c r="C1" s="113"/>
      <c r="D1" s="113"/>
      <c r="E1" s="113"/>
      <c r="F1" s="113"/>
      <c r="G1" s="113"/>
      <c r="H1" s="114"/>
      <c r="I1" s="115"/>
      <c r="J1" s="115"/>
      <c r="K1" s="115"/>
      <c r="L1" s="115"/>
      <c r="M1" s="115"/>
      <c r="N1" s="115"/>
      <c r="O1" s="115"/>
      <c r="P1" s="115"/>
      <c r="Q1" s="115"/>
      <c r="R1" s="115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16"/>
      <c r="K6" s="116"/>
      <c r="L6" s="116"/>
      <c r="M6" s="116"/>
      <c r="N6" s="116"/>
      <c r="O6" s="116"/>
      <c r="P6" s="116"/>
      <c r="Q6" s="11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16"/>
      <c r="K7" s="116"/>
      <c r="L7" s="116"/>
      <c r="M7" s="116"/>
      <c r="N7" s="116"/>
      <c r="O7" s="116"/>
      <c r="P7" s="116"/>
      <c r="Q7" s="11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16"/>
      <c r="K8" s="116"/>
      <c r="L8" s="116"/>
      <c r="M8" s="116"/>
      <c r="N8" s="116"/>
      <c r="O8" s="116"/>
      <c r="P8" s="11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17" t="s">
        <v>70</v>
      </c>
      <c r="B9" s="118"/>
      <c r="C9" s="118"/>
      <c r="D9" s="118"/>
      <c r="E9" s="118"/>
      <c r="F9" s="118"/>
      <c r="G9" s="118"/>
      <c r="H9" s="119"/>
      <c r="I9" s="93"/>
      <c r="J9" s="116"/>
      <c r="K9" s="116"/>
      <c r="L9" s="116"/>
      <c r="M9" s="116"/>
      <c r="N9" s="116"/>
      <c r="O9" s="116"/>
      <c r="P9" s="116"/>
      <c r="Q9" s="11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17"/>
      <c r="B10" s="118"/>
      <c r="C10" s="118"/>
      <c r="D10" s="118"/>
      <c r="E10" s="118"/>
      <c r="F10" s="118"/>
      <c r="G10" s="118"/>
      <c r="H10" s="119"/>
      <c r="J10" s="116"/>
      <c r="K10" s="116"/>
      <c r="L10" s="116"/>
      <c r="M10" s="116"/>
      <c r="N10" s="116"/>
      <c r="O10" s="116"/>
      <c r="P10" s="116"/>
      <c r="Q10" s="11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16"/>
      <c r="K11" s="116"/>
      <c r="L11" s="116"/>
      <c r="M11" s="116"/>
      <c r="N11" s="116"/>
      <c r="O11" s="116"/>
      <c r="P11" s="116"/>
      <c r="Q11" s="11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16"/>
      <c r="K12" s="116"/>
      <c r="L12" s="116"/>
      <c r="M12" s="116"/>
      <c r="N12" s="116"/>
      <c r="O12" s="116"/>
      <c r="P12" s="116"/>
      <c r="Q12" s="11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16"/>
      <c r="K13" s="116"/>
      <c r="L13" s="116"/>
      <c r="M13" s="116"/>
      <c r="N13" s="116"/>
      <c r="O13" s="116"/>
      <c r="P13" s="116"/>
      <c r="Q13" s="11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16"/>
      <c r="K14" s="116"/>
      <c r="L14" s="116"/>
      <c r="M14" s="116"/>
      <c r="N14" s="116"/>
      <c r="O14" s="116"/>
      <c r="P14" s="116"/>
      <c r="Q14" s="116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16"/>
      <c r="K15" s="116"/>
      <c r="L15" s="116"/>
      <c r="M15" s="116"/>
      <c r="N15" s="116"/>
      <c r="O15" s="116"/>
      <c r="P15" s="116"/>
      <c r="Q15" s="116"/>
      <c r="U15" s="81">
        <v>2026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16"/>
      <c r="K16" s="116"/>
      <c r="L16" s="116"/>
      <c r="M16" s="116"/>
      <c r="N16" s="116"/>
      <c r="O16" s="116"/>
      <c r="P16" s="116"/>
      <c r="Q16" s="116"/>
      <c r="U16" s="81">
        <v>2027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0"/>
      <c r="K17" s="120"/>
      <c r="L17" s="120"/>
      <c r="M17" s="120"/>
      <c r="N17" s="120"/>
      <c r="O17" s="120"/>
      <c r="P17" s="120"/>
      <c r="Q17" s="120"/>
      <c r="U17" s="81">
        <v>2028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21" t="s">
        <v>136</v>
      </c>
      <c r="D18" s="122"/>
      <c r="E18" s="122"/>
      <c r="F18" s="122"/>
      <c r="G18" s="123"/>
      <c r="H18" s="88"/>
      <c r="I18" s="80"/>
      <c r="J18" s="124"/>
      <c r="K18" s="124"/>
      <c r="L18" s="124"/>
      <c r="M18" s="124"/>
      <c r="N18" s="124"/>
      <c r="O18" s="124"/>
      <c r="P18" s="124"/>
      <c r="Q18" s="124"/>
      <c r="U18" s="81">
        <v>2029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5">
        <v>4053575</v>
      </c>
      <c r="D19" s="126"/>
      <c r="E19" s="126"/>
      <c r="F19" s="126"/>
      <c r="G19" s="127"/>
      <c r="H19" s="84"/>
      <c r="I19" s="80"/>
      <c r="J19" s="128"/>
      <c r="K19" s="128"/>
      <c r="L19" s="128"/>
      <c r="M19" s="128"/>
      <c r="N19" s="128"/>
      <c r="O19" s="128"/>
      <c r="P19" s="128"/>
      <c r="Q19" s="128"/>
      <c r="R19" s="80"/>
      <c r="U19" s="81">
        <v>2030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42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/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28"/>
      <c r="K21" s="128"/>
      <c r="L21" s="128"/>
      <c r="M21" s="128"/>
      <c r="N21" s="128"/>
      <c r="O21" s="128"/>
      <c r="P21" s="128"/>
      <c r="Q21" s="128"/>
      <c r="R21" s="80"/>
      <c r="U21" s="81">
        <v>2031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28"/>
      <c r="K22" s="128"/>
      <c r="L22" s="128"/>
      <c r="M22" s="128"/>
      <c r="N22" s="128"/>
      <c r="O22" s="128"/>
      <c r="P22" s="128"/>
      <c r="Q22" s="128"/>
      <c r="U22" s="81">
        <v>2032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2020</v>
      </c>
      <c r="D23" s="100"/>
      <c r="E23" s="100"/>
      <c r="F23" s="100"/>
      <c r="G23" s="101"/>
      <c r="H23" s="84"/>
      <c r="J23" s="128"/>
      <c r="K23" s="128"/>
      <c r="L23" s="128"/>
      <c r="M23" s="128"/>
      <c r="N23" s="128"/>
      <c r="O23" s="128"/>
      <c r="P23" s="128"/>
      <c r="Q23" s="128"/>
      <c r="U23" s="81">
        <v>2033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28"/>
      <c r="K24" s="128"/>
      <c r="L24" s="128"/>
      <c r="M24" s="128"/>
      <c r="N24" s="128"/>
      <c r="O24" s="128"/>
      <c r="P24" s="128"/>
      <c r="Q24" s="128"/>
      <c r="U24" s="81">
        <v>2037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24"/>
      <c r="K25" s="124"/>
      <c r="L25" s="124"/>
      <c r="M25" s="124"/>
      <c r="N25" s="124"/>
      <c r="O25" s="124"/>
      <c r="P25" s="124"/>
      <c r="Q25" s="124"/>
      <c r="U25" s="81">
        <v>2038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28"/>
      <c r="K26" s="128"/>
      <c r="L26" s="128"/>
      <c r="M26" s="128"/>
      <c r="N26" s="128"/>
      <c r="O26" s="128"/>
      <c r="P26" s="128"/>
      <c r="Q26" s="128"/>
      <c r="U26" s="81">
        <v>2039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28"/>
      <c r="K27" s="128"/>
      <c r="L27" s="128"/>
      <c r="M27" s="128"/>
      <c r="N27" s="128"/>
      <c r="O27" s="128"/>
      <c r="P27" s="128"/>
      <c r="Q27" s="128"/>
      <c r="U27" s="81">
        <v>2040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30"/>
      <c r="C28" s="130"/>
      <c r="D28" s="130"/>
      <c r="E28" s="130"/>
      <c r="F28" s="130"/>
      <c r="G28" s="130"/>
      <c r="H28" s="131"/>
      <c r="J28" s="128"/>
      <c r="K28" s="128"/>
      <c r="L28" s="128"/>
      <c r="M28" s="128"/>
      <c r="N28" s="128"/>
      <c r="O28" s="128"/>
      <c r="P28" s="128"/>
      <c r="Q28" s="128"/>
      <c r="U28" s="81">
        <v>2041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30"/>
      <c r="C29" s="130"/>
      <c r="D29" s="130"/>
      <c r="E29" s="130"/>
      <c r="F29" s="130"/>
      <c r="G29" s="130"/>
      <c r="H29" s="131"/>
      <c r="J29" s="128"/>
      <c r="K29" s="128"/>
      <c r="L29" s="128"/>
      <c r="M29" s="128"/>
      <c r="N29" s="128"/>
      <c r="O29" s="128"/>
      <c r="P29" s="128"/>
      <c r="Q29" s="128"/>
      <c r="U29" s="81">
        <v>2042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32" t="s">
        <v>78</v>
      </c>
      <c r="C30" s="132"/>
      <c r="D30" s="132"/>
      <c r="E30" s="132"/>
      <c r="F30" s="132"/>
      <c r="G30" s="132"/>
      <c r="H30" s="133"/>
      <c r="J30" s="129"/>
      <c r="K30" s="129"/>
      <c r="L30" s="129"/>
      <c r="M30" s="129"/>
      <c r="N30" s="129"/>
      <c r="O30" s="129"/>
      <c r="P30" s="129"/>
      <c r="Q30" s="129"/>
      <c r="U30" s="81">
        <v>2043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30"/>
      <c r="C31" s="130"/>
      <c r="D31" s="130"/>
      <c r="E31" s="130"/>
      <c r="F31" s="130"/>
      <c r="G31" s="130"/>
      <c r="H31" s="131"/>
      <c r="J31" s="129"/>
      <c r="K31" s="129"/>
      <c r="L31" s="129"/>
      <c r="M31" s="129"/>
      <c r="N31" s="129"/>
      <c r="O31" s="129"/>
      <c r="P31" s="129"/>
      <c r="Q31" s="129"/>
      <c r="U31" s="81">
        <v>2044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30"/>
      <c r="C32" s="130"/>
      <c r="D32" s="130"/>
      <c r="E32" s="130"/>
      <c r="F32" s="130"/>
      <c r="G32" s="130"/>
      <c r="H32" s="131"/>
      <c r="U32" s="81">
        <v>2045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29"/>
      <c r="K33" s="129"/>
      <c r="L33" s="129"/>
      <c r="M33" s="129"/>
      <c r="N33" s="129"/>
      <c r="O33" s="129"/>
      <c r="P33" s="129"/>
      <c r="Q33" s="129"/>
      <c r="U33" s="81">
        <v>2046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29"/>
      <c r="K34" s="129"/>
      <c r="L34" s="129"/>
      <c r="M34" s="129"/>
      <c r="N34" s="129"/>
      <c r="O34" s="129"/>
      <c r="P34" s="129"/>
      <c r="Q34" s="129"/>
      <c r="U34" s="81">
        <v>2047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29"/>
      <c r="K35" s="129"/>
      <c r="L35" s="129"/>
      <c r="M35" s="129"/>
      <c r="N35" s="129"/>
      <c r="O35" s="129"/>
      <c r="P35" s="129"/>
      <c r="Q35" s="129"/>
      <c r="U35" s="81">
        <v>2048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29"/>
      <c r="K36" s="129"/>
      <c r="L36" s="129"/>
      <c r="M36" s="129"/>
      <c r="N36" s="129"/>
      <c r="O36" s="129"/>
      <c r="P36" s="129"/>
      <c r="Q36" s="129"/>
      <c r="U36" s="81">
        <v>2049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29"/>
      <c r="K37" s="129"/>
      <c r="L37" s="129"/>
      <c r="M37" s="129"/>
      <c r="N37" s="129"/>
      <c r="O37" s="129"/>
      <c r="P37" s="129"/>
      <c r="Q37" s="129"/>
      <c r="U37" s="81">
        <v>2050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29"/>
      <c r="K38" s="129"/>
      <c r="L38" s="129"/>
      <c r="M38" s="129"/>
      <c r="N38" s="129"/>
      <c r="O38" s="129"/>
      <c r="P38" s="129"/>
      <c r="Q38" s="129"/>
      <c r="U38" s="81">
        <v>2051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29"/>
      <c r="K39" s="129"/>
      <c r="L39" s="129"/>
      <c r="M39" s="129"/>
      <c r="N39" s="129"/>
      <c r="O39" s="129"/>
      <c r="P39" s="129"/>
      <c r="Q39" s="129"/>
      <c r="U39" s="81">
        <v>2052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29"/>
      <c r="K40" s="129"/>
      <c r="L40" s="129"/>
      <c r="M40" s="129"/>
      <c r="N40" s="129"/>
      <c r="O40" s="129"/>
      <c r="P40" s="129"/>
      <c r="Q40" s="129"/>
      <c r="U40" s="81">
        <v>2053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2054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2055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2056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1">
        <v>2057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1">
        <v>2058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1">
        <v>2059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1">
        <v>2060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2061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2062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2063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2064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2065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2066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1">
        <v>2067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1">
        <v>2068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1">
        <v>2069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1">
        <v>2070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2071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2072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2073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2074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2075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2076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1">
        <v>2077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1">
        <v>2078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1">
        <v>2079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1">
        <v>2080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2081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2082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2083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2084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2085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2086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1">
        <v>2087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1">
        <v>2088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1">
        <v>2089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1">
        <v>2090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2091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2092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2093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2094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2095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2096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1">
        <v>2097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1">
        <v>2098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1">
        <v>2099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92"/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90" zoomScaleNormal="90" workbookViewId="0">
      <selection activeCell="C11" sqref="C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4" t="str">
        <f>'ФИ-Почетна'!$C$18</f>
        <v>Алкалоид АД Скопје</v>
      </c>
      <c r="D1" s="134"/>
      <c r="E1" s="134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2020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не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8" t="s">
        <v>19</v>
      </c>
      <c r="C6" s="138"/>
      <c r="D6" s="138"/>
      <c r="E6" s="19"/>
      <c r="G6" s="20"/>
    </row>
    <row r="7" spans="1:7" ht="15.75" customHeight="1" x14ac:dyDescent="0.25">
      <c r="A7" s="11"/>
      <c r="B7" s="139" t="s">
        <v>135</v>
      </c>
      <c r="C7" s="139"/>
      <c r="D7" s="139"/>
      <c r="E7" s="19"/>
      <c r="G7" s="20"/>
    </row>
    <row r="8" spans="1:7" ht="13.8" thickBot="1" x14ac:dyDescent="0.3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3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6305477</v>
      </c>
      <c r="D11" s="1">
        <f>SUM(D12:D13)</f>
        <v>6900200</v>
      </c>
      <c r="E11" s="1">
        <f>IF(C11&lt;=0,0,D11/C11*100)</f>
        <v>109.43184789984961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2067009</v>
      </c>
      <c r="D12" s="3">
        <v>2215221</v>
      </c>
      <c r="E12" s="1">
        <f t="shared" ref="E12:E38" si="0">IF(C12&lt;=0,0,D12/C12*100)</f>
        <v>107.17036065155014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4238468</v>
      </c>
      <c r="D13" s="3">
        <v>4684979</v>
      </c>
      <c r="E13" s="1">
        <f t="shared" si="0"/>
        <v>110.53472622655167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3809340</v>
      </c>
      <c r="D14" s="3">
        <v>4173034</v>
      </c>
      <c r="E14" s="1">
        <f t="shared" si="0"/>
        <v>109.54742816340888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2496137</v>
      </c>
      <c r="D15" s="4">
        <f>D11-D14</f>
        <v>2727166</v>
      </c>
      <c r="E15" s="4">
        <f t="shared" si="0"/>
        <v>109.25546153917031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292239</v>
      </c>
      <c r="D16" s="3">
        <v>322495</v>
      </c>
      <c r="E16" s="1">
        <f t="shared" si="0"/>
        <v>110.35316983701695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1304574</v>
      </c>
      <c r="D17" s="3">
        <v>1305016</v>
      </c>
      <c r="E17" s="1">
        <f t="shared" si="0"/>
        <v>100.03388079173739</v>
      </c>
      <c r="G17" s="20"/>
    </row>
    <row r="18" spans="1:8" ht="14.4" thickTop="1" thickBot="1" x14ac:dyDescent="0.3">
      <c r="A18" s="23">
        <v>6</v>
      </c>
      <c r="B18" s="74" t="s">
        <v>46</v>
      </c>
      <c r="C18" s="3">
        <v>0</v>
      </c>
      <c r="D18" s="3"/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174896</v>
      </c>
      <c r="D19" s="3">
        <v>286931</v>
      </c>
      <c r="E19" s="1">
        <f t="shared" si="0"/>
        <v>164.0580687951697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228793</v>
      </c>
      <c r="D20" s="3">
        <v>433858</v>
      </c>
      <c r="E20" s="1">
        <f t="shared" si="0"/>
        <v>189.629053336422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845427</v>
      </c>
      <c r="D21" s="2">
        <f>D15-D16-D17-D18+D19-D20</f>
        <v>952728</v>
      </c>
      <c r="E21" s="2">
        <f t="shared" si="0"/>
        <v>112.69192964028829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707</v>
      </c>
      <c r="D22" s="1">
        <f>D23+D24+D25</f>
        <v>0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707</v>
      </c>
      <c r="D23" s="3">
        <v>0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>
        <v>0</v>
      </c>
      <c r="D24" s="3"/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>
        <v>0</v>
      </c>
      <c r="D25" s="3"/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6824</v>
      </c>
      <c r="D26" s="1">
        <f>D27+D28+D29</f>
        <v>10927</v>
      </c>
      <c r="E26" s="1">
        <f t="shared" si="0"/>
        <v>160.12602579132474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6824</v>
      </c>
      <c r="D27" s="3">
        <v>10927</v>
      </c>
      <c r="E27" s="1">
        <f t="shared" si="0"/>
        <v>160.12602579132474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>
        <v>0</v>
      </c>
      <c r="D28" s="3"/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>
        <v>0</v>
      </c>
      <c r="D29" s="3"/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839310</v>
      </c>
      <c r="D30" s="4">
        <f>D21+D22-D26</f>
        <v>941801</v>
      </c>
      <c r="E30" s="2">
        <f t="shared" si="0"/>
        <v>112.21134026760076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>
        <v>0</v>
      </c>
      <c r="D31" s="3">
        <v>0</v>
      </c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839310</v>
      </c>
      <c r="D32" s="2">
        <f>D30+D31</f>
        <v>941801</v>
      </c>
      <c r="E32" s="2">
        <f t="shared" si="0"/>
        <v>112.21134026760076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74474</v>
      </c>
      <c r="D33" s="3">
        <v>95660</v>
      </c>
      <c r="E33" s="1">
        <f t="shared" si="0"/>
        <v>128.44751188334186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764836</v>
      </c>
      <c r="D34" s="2">
        <f>D32-D33</f>
        <v>846141</v>
      </c>
      <c r="E34" s="2">
        <f t="shared" si="0"/>
        <v>110.6303835070525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0</v>
      </c>
      <c r="D35" s="3"/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764836</v>
      </c>
      <c r="D36" s="4">
        <f>D34-D35</f>
        <v>846141</v>
      </c>
      <c r="E36" s="2">
        <f t="shared" si="0"/>
        <v>110.6303835070525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>
        <v>0</v>
      </c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764836</v>
      </c>
      <c r="D38" s="2">
        <f>D36+D37</f>
        <v>846141</v>
      </c>
      <c r="E38" s="2">
        <f t="shared" si="0"/>
        <v>110.6303835070525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3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6305477</v>
      </c>
      <c r="D43" s="3">
        <v>6900200</v>
      </c>
      <c r="E43" s="1">
        <f t="shared" ref="E43:E57" si="1">IF(C43&lt;=0,0,D43/C43*100)</f>
        <v>109.43184789984961</v>
      </c>
    </row>
    <row r="44" spans="1:8" ht="14.4" thickTop="1" thickBot="1" x14ac:dyDescent="0.3">
      <c r="A44" s="23">
        <v>2</v>
      </c>
      <c r="B44" s="74" t="s">
        <v>1</v>
      </c>
      <c r="C44" s="3">
        <v>174896</v>
      </c>
      <c r="D44" s="3">
        <v>286931</v>
      </c>
      <c r="E44" s="1">
        <f t="shared" si="1"/>
        <v>164.0580687951697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116917</v>
      </c>
      <c r="D45" s="3">
        <v>109808</v>
      </c>
      <c r="E45" s="1">
        <f t="shared" si="1"/>
        <v>93.919618190682272</v>
      </c>
    </row>
    <row r="46" spans="1:8" ht="14.4" thickTop="1" thickBot="1" x14ac:dyDescent="0.3">
      <c r="A46" s="23">
        <v>4</v>
      </c>
      <c r="B46" s="77" t="s">
        <v>44</v>
      </c>
      <c r="C46" s="3">
        <v>668666</v>
      </c>
      <c r="D46" s="3">
        <v>764430</v>
      </c>
      <c r="E46" s="1">
        <f t="shared" si="1"/>
        <v>114.32164937352877</v>
      </c>
    </row>
    <row r="47" spans="1:8" ht="14.4" thickTop="1" thickBot="1" x14ac:dyDescent="0.3">
      <c r="A47" s="23">
        <v>5</v>
      </c>
      <c r="B47" s="77" t="s">
        <v>51</v>
      </c>
      <c r="C47" s="3">
        <v>1981325</v>
      </c>
      <c r="D47" s="3">
        <v>2111367</v>
      </c>
      <c r="E47" s="1">
        <f t="shared" si="1"/>
        <v>106.56338561316289</v>
      </c>
    </row>
    <row r="48" spans="1:8" ht="27.6" thickTop="1" thickBot="1" x14ac:dyDescent="0.3">
      <c r="A48" s="23">
        <v>6</v>
      </c>
      <c r="B48" s="77" t="s">
        <v>52</v>
      </c>
      <c r="C48" s="3">
        <v>65894</v>
      </c>
      <c r="D48" s="3">
        <v>44690</v>
      </c>
      <c r="E48" s="1">
        <f t="shared" si="1"/>
        <v>67.821045922238739</v>
      </c>
    </row>
    <row r="49" spans="1:5" ht="14.4" thickTop="1" thickBot="1" x14ac:dyDescent="0.3">
      <c r="A49" s="23">
        <v>7</v>
      </c>
      <c r="B49" s="77" t="s">
        <v>53</v>
      </c>
      <c r="C49" s="3">
        <v>406430</v>
      </c>
      <c r="D49" s="3">
        <v>435164</v>
      </c>
      <c r="E49" s="1">
        <f t="shared" si="1"/>
        <v>107.06985212705756</v>
      </c>
    </row>
    <row r="50" spans="1:5" ht="14.4" thickTop="1" thickBot="1" x14ac:dyDescent="0.3">
      <c r="A50" s="23">
        <v>8</v>
      </c>
      <c r="B50" s="77" t="s">
        <v>54</v>
      </c>
      <c r="C50" s="3">
        <v>872682</v>
      </c>
      <c r="D50" s="3">
        <v>854007</v>
      </c>
      <c r="E50" s="1">
        <f t="shared" si="1"/>
        <v>97.860045239846812</v>
      </c>
    </row>
    <row r="51" spans="1:5" ht="14.4" thickTop="1" thickBot="1" x14ac:dyDescent="0.3">
      <c r="A51" s="23">
        <v>9</v>
      </c>
      <c r="B51" s="78" t="s">
        <v>2</v>
      </c>
      <c r="C51" s="3">
        <v>1141273</v>
      </c>
      <c r="D51" s="3">
        <v>1270918</v>
      </c>
      <c r="E51" s="1">
        <f t="shared" si="1"/>
        <v>111.35968344120994</v>
      </c>
    </row>
    <row r="52" spans="1:5" ht="14.4" thickTop="1" thickBot="1" x14ac:dyDescent="0.3">
      <c r="A52" s="23">
        <v>10</v>
      </c>
      <c r="B52" s="79" t="s">
        <v>55</v>
      </c>
      <c r="C52" s="3">
        <v>463400</v>
      </c>
      <c r="D52" s="3">
        <v>521367</v>
      </c>
      <c r="E52" s="1">
        <f>IF(C52&lt;=0,0,D52/C52*100)</f>
        <v>112.50906344410876</v>
      </c>
    </row>
    <row r="53" spans="1:5" ht="15.75" customHeight="1" thickTop="1" thickBot="1" x14ac:dyDescent="0.3">
      <c r="A53" s="23">
        <v>11</v>
      </c>
      <c r="B53" s="78" t="s">
        <v>94</v>
      </c>
      <c r="C53" s="3">
        <v>70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219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151904</v>
      </c>
      <c r="D56" s="3">
        <v>342268</v>
      </c>
      <c r="E56" s="1">
        <f t="shared" si="1"/>
        <v>225.31862228776069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845427</v>
      </c>
      <c r="D57" s="2">
        <f>D43+D44+D45-D46-D47-D48-D49-D50-D51-D52-D53-D54-D55-D56</f>
        <v>952728</v>
      </c>
      <c r="E57" s="2">
        <f t="shared" si="1"/>
        <v>112.69192964028829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x14ac:dyDescent="0.25">
      <c r="A2" s="45"/>
      <c r="B2" s="43" t="s">
        <v>28</v>
      </c>
      <c r="C2" s="147" t="s">
        <v>138</v>
      </c>
      <c r="D2" s="148"/>
      <c r="E2" s="148"/>
    </row>
    <row r="3" spans="1:6" x14ac:dyDescent="0.25">
      <c r="A3" s="45"/>
      <c r="B3" s="43" t="s">
        <v>30</v>
      </c>
      <c r="C3" s="48" t="str">
        <f>'ФИ-Почетна'!$C$22</f>
        <v>01.01 - 30.09</v>
      </c>
      <c r="D3" s="49" t="s">
        <v>137</v>
      </c>
      <c r="E3" s="47">
        <f>'ФИ-Почетна'!$C$23</f>
        <v>2020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8" t="s">
        <v>27</v>
      </c>
      <c r="C6" s="138"/>
      <c r="D6" s="138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3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31.8" thickTop="1" thickBot="1" x14ac:dyDescent="0.3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6305477</v>
      </c>
      <c r="D11" s="25">
        <f>'Биланс на успех - функција'!D11</f>
        <v>6900200</v>
      </c>
      <c r="E11" s="25">
        <f>'Биланс на успех - функција'!E11</f>
        <v>109.43184789984961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2067009</v>
      </c>
      <c r="D12" s="27">
        <f>'Биланс на успех - функција'!D12</f>
        <v>2215221</v>
      </c>
      <c r="E12" s="25">
        <f>'Биланс на успех - функција'!E12</f>
        <v>107.17036065155014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4238468</v>
      </c>
      <c r="D13" s="27">
        <f>'Биланс на успех - функција'!D13</f>
        <v>4684979</v>
      </c>
      <c r="E13" s="25">
        <f>'Биланс на успех - функција'!E13</f>
        <v>110.53472622655167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3809340</v>
      </c>
      <c r="D14" s="27">
        <f>'Биланс на успех - функција'!D14</f>
        <v>4173034</v>
      </c>
      <c r="E14" s="25">
        <f>'Биланс на успех - функција'!E14</f>
        <v>109.54742816340888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2496137</v>
      </c>
      <c r="D15" s="30">
        <f>'Биланс на успех - функција'!D15</f>
        <v>2727166</v>
      </c>
      <c r="E15" s="30">
        <f>'Биланс на успех - функција'!E15</f>
        <v>109.25546153917031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292239</v>
      </c>
      <c r="D16" s="27">
        <f>'Биланс на успех - функција'!D16</f>
        <v>322495</v>
      </c>
      <c r="E16" s="25">
        <f>'Биланс на успех - функција'!E16</f>
        <v>110.35316983701695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1304574</v>
      </c>
      <c r="D17" s="27">
        <f>'Биланс на успех - функција'!D17</f>
        <v>1305016</v>
      </c>
      <c r="E17" s="25">
        <f>'Биланс на успех - функција'!E17</f>
        <v>100.03388079173739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174896</v>
      </c>
      <c r="D19" s="27">
        <f>'Биланс на успех - функција'!D19</f>
        <v>286931</v>
      </c>
      <c r="E19" s="25">
        <f>'Биланс на успех - функција'!E19</f>
        <v>164.0580687951697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228793</v>
      </c>
      <c r="D20" s="27">
        <f>'Биланс на успех - функција'!D20</f>
        <v>433858</v>
      </c>
      <c r="E20" s="25">
        <f>'Биланс на успех - функција'!E20</f>
        <v>189.629053336422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845427</v>
      </c>
      <c r="D21" s="34">
        <f>'Биланс на успех - функција'!D21</f>
        <v>952728</v>
      </c>
      <c r="E21" s="34">
        <f>'Биланс на успех - функција'!E21</f>
        <v>112.69192964028829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707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707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6824</v>
      </c>
      <c r="D26" s="25">
        <f>'Биланс на успех - функција'!D26</f>
        <v>10927</v>
      </c>
      <c r="E26" s="25">
        <f>'Биланс на успех - функција'!E26</f>
        <v>160.12602579132474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6824</v>
      </c>
      <c r="D27" s="27">
        <f>'Биланс на успех - функција'!D27</f>
        <v>10927</v>
      </c>
      <c r="E27" s="25">
        <f>'Биланс на успех - функција'!E27</f>
        <v>160.12602579132474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839310</v>
      </c>
      <c r="D30" s="30">
        <f>'Биланс на успех - функција'!D30</f>
        <v>941801</v>
      </c>
      <c r="E30" s="34">
        <f>'Биланс на успех - функција'!E30</f>
        <v>112.21134026760076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839310</v>
      </c>
      <c r="D32" s="34">
        <f>'Биланс на успех - функција'!D32</f>
        <v>941801</v>
      </c>
      <c r="E32" s="34">
        <f>'Биланс на успех - функција'!E32</f>
        <v>112.21134026760076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74474</v>
      </c>
      <c r="D33" s="27">
        <f>'Биланс на успех - функција'!D33</f>
        <v>95660</v>
      </c>
      <c r="E33" s="25">
        <f>'Биланс на успех - функција'!E33</f>
        <v>128.44751188334186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764836</v>
      </c>
      <c r="D34" s="34">
        <f>'Биланс на успех - функција'!D34</f>
        <v>846141</v>
      </c>
      <c r="E34" s="34">
        <f>'Биланс на успех - функција'!E34</f>
        <v>110.6303835070525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764836</v>
      </c>
      <c r="D36" s="30">
        <f>'Биланс на успех - функција'!D36</f>
        <v>846141</v>
      </c>
      <c r="E36" s="34">
        <f>'Биланс на успех - функција'!E36</f>
        <v>110.6303835070525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764836</v>
      </c>
      <c r="D38" s="34">
        <f>'Биланс на успех - функција'!D38</f>
        <v>846141</v>
      </c>
      <c r="E38" s="34">
        <f>'Биланс на успех - функција'!E38</f>
        <v>110.6303835070525</v>
      </c>
      <c r="F38" s="10"/>
    </row>
    <row r="39" spans="1:6" ht="18" customHeight="1" thickTop="1" thickBot="1" x14ac:dyDescent="0.3">
      <c r="A39" s="153"/>
      <c r="B39" s="154"/>
      <c r="C39" s="154"/>
      <c r="D39" s="154"/>
      <c r="E39" s="154"/>
      <c r="F39" s="10"/>
    </row>
    <row r="40" spans="1:6" ht="32.25" customHeight="1" thickTop="1" thickBot="1" x14ac:dyDescent="0.3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3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6305477</v>
      </c>
      <c r="D43" s="27">
        <f>'Биланс на успех - функција'!D43</f>
        <v>6900200</v>
      </c>
      <c r="E43" s="25">
        <f>'Биланс на успех - функција'!E43</f>
        <v>109.43184789984961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174896</v>
      </c>
      <c r="D44" s="27">
        <f>'Биланс на успех - функција'!D44</f>
        <v>286931</v>
      </c>
      <c r="E44" s="25">
        <f>'Биланс на успех - функција'!E44</f>
        <v>164.0580687951697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116917</v>
      </c>
      <c r="D45" s="27">
        <f>'Биланс на успех - функција'!D45</f>
        <v>109808</v>
      </c>
      <c r="E45" s="25">
        <f>'Биланс на успех - функција'!E45</f>
        <v>93.919618190682272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668666</v>
      </c>
      <c r="D46" s="27">
        <f>'Биланс на успех - функција'!D46</f>
        <v>764430</v>
      </c>
      <c r="E46" s="25">
        <f>'Биланс на успех - функција'!E46</f>
        <v>114.32164937352877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1981325</v>
      </c>
      <c r="D47" s="27">
        <f>'Биланс на успех - функција'!D47</f>
        <v>2111367</v>
      </c>
      <c r="E47" s="25">
        <f>'Биланс на успех - функција'!E47</f>
        <v>106.56338561316289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65894</v>
      </c>
      <c r="D48" s="27">
        <f>'Биланс на успех - функција'!D48</f>
        <v>44690</v>
      </c>
      <c r="E48" s="25">
        <f>'Биланс на успех - функција'!E48</f>
        <v>67.821045922238739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406430</v>
      </c>
      <c r="D49" s="27">
        <f>'Биланс на успех - функција'!D49</f>
        <v>435164</v>
      </c>
      <c r="E49" s="25">
        <f>'Биланс на успех - функција'!E49</f>
        <v>107.06985212705756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872682</v>
      </c>
      <c r="D50" s="27">
        <f>'Биланс на успех - функција'!D50</f>
        <v>854007</v>
      </c>
      <c r="E50" s="25">
        <f>'Биланс на успех - функција'!E50</f>
        <v>97.860045239846812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1141273</v>
      </c>
      <c r="D51" s="27">
        <f>'Биланс на успех - функција'!D51</f>
        <v>1270918</v>
      </c>
      <c r="E51" s="25">
        <f>'Биланс на успех - функција'!E51</f>
        <v>111.35968344120994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463400</v>
      </c>
      <c r="D52" s="27">
        <f>'Биланс на успех - функција'!D52</f>
        <v>521367</v>
      </c>
      <c r="E52" s="25">
        <f>'Биланс на успех - функција'!E52</f>
        <v>112.50906344410876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70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219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151904</v>
      </c>
      <c r="D56" s="27">
        <f>'Биланс на успех - функција'!D56</f>
        <v>342268</v>
      </c>
      <c r="E56" s="25">
        <f>'Биланс на успех - функција'!E56</f>
        <v>225.31862228776069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845427</v>
      </c>
      <c r="D57" s="34">
        <f>'Биланс на успех - функција'!D57</f>
        <v>952728</v>
      </c>
      <c r="E57" s="34">
        <f>'Биланс на успех - функција'!E57</f>
        <v>112.69192964028829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2014-10-27T08:40:53Z</cp:lastPrinted>
  <dcterms:created xsi:type="dcterms:W3CDTF">2008-02-12T15:15:13Z</dcterms:created>
  <dcterms:modified xsi:type="dcterms:W3CDTF">2020-10-30T07:13:30Z</dcterms:modified>
</cp:coreProperties>
</file>