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465" windowWidth="4950" windowHeight="10545" tabRatio="848" activeTab="4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4525"/>
</workbook>
</file>

<file path=xl/calcChain.xml><?xml version="1.0" encoding="utf-8"?>
<calcChain xmlns="http://schemas.openxmlformats.org/spreadsheetml/2006/main">
  <c r="D19" i="22" l="1"/>
  <c r="C48" i="25" l="1"/>
  <c r="C44" i="25"/>
  <c r="C39" i="25"/>
  <c r="C15" i="25"/>
  <c r="C51" i="25" l="1"/>
  <c r="C43" i="25"/>
  <c r="C37" i="25"/>
  <c r="C27" i="25"/>
  <c r="C19" i="25"/>
  <c r="C13" i="25"/>
  <c r="D37" i="22"/>
  <c r="D33" i="22"/>
  <c r="D20" i="22"/>
  <c r="D12" i="22"/>
  <c r="D11" i="22" s="1"/>
  <c r="C11" i="25" l="1"/>
  <c r="C34" i="25" s="1"/>
  <c r="D32" i="22"/>
  <c r="D41" i="22" s="1"/>
  <c r="D43" i="22" s="1"/>
  <c r="D45" i="22" s="1"/>
  <c r="D47" i="22" s="1"/>
  <c r="C42" i="25"/>
  <c r="C56" i="25"/>
  <c r="C9" i="7"/>
  <c r="C39" i="7"/>
  <c r="B24" i="24" l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C8" i="24"/>
  <c r="D13" i="25"/>
  <c r="D10" i="24" s="1"/>
  <c r="D12" i="25"/>
  <c r="D9" i="24" s="1"/>
  <c r="B8" i="6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12" i="20"/>
  <c r="B28" i="6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D39" i="7"/>
  <c r="D3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/>
  <c r="G37" i="12"/>
  <c r="G35" i="13" s="1"/>
  <c r="G38" i="12"/>
  <c r="G36" i="13" s="1"/>
  <c r="G39" i="12"/>
  <c r="G37" i="13" s="1"/>
  <c r="G40" i="12"/>
  <c r="G38" i="13"/>
  <c r="G41" i="12"/>
  <c r="G39" i="13"/>
  <c r="G42" i="12"/>
  <c r="G40" i="13"/>
  <c r="G43" i="12"/>
  <c r="G41" i="13" s="1"/>
  <c r="G44" i="12"/>
  <c r="G42" i="13" s="1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B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E33" i="22"/>
  <c r="E33" i="20" s="1"/>
  <c r="C40" i="24"/>
  <c r="B48" i="24"/>
  <c r="B40" i="24"/>
  <c r="C39" i="24"/>
  <c r="B16" i="24"/>
  <c r="F26" i="13" l="1"/>
  <c r="B47" i="12"/>
  <c r="B45" i="13" s="1"/>
  <c r="D47" i="12"/>
  <c r="D45" i="13" s="1"/>
  <c r="D29" i="7"/>
  <c r="D28" i="6" s="1"/>
  <c r="D11" i="20"/>
  <c r="C53" i="24"/>
  <c r="D42" i="25"/>
  <c r="D39" i="24" s="1"/>
  <c r="D37" i="25"/>
  <c r="D34" i="24" s="1"/>
  <c r="B10" i="24"/>
  <c r="D11" i="25"/>
  <c r="D8" i="24" s="1"/>
  <c r="C31" i="24"/>
  <c r="D19" i="25"/>
  <c r="D16" i="24" s="1"/>
  <c r="E47" i="12"/>
  <c r="E45" i="13" s="1"/>
  <c r="G28" i="12"/>
  <c r="D9" i="7"/>
  <c r="D8" i="6" s="1"/>
  <c r="E20" i="22"/>
  <c r="E20" i="20" s="1"/>
  <c r="C11" i="20"/>
  <c r="B53" i="24"/>
  <c r="B31" i="24"/>
  <c r="D27" i="25"/>
  <c r="D24" i="24" s="1"/>
  <c r="B39" i="24"/>
  <c r="D43" i="25"/>
  <c r="D40" i="24" s="1"/>
  <c r="B8" i="24"/>
  <c r="E12" i="22"/>
  <c r="E12" i="20" s="1"/>
  <c r="E37" i="22"/>
  <c r="E37" i="20" s="1"/>
  <c r="C10" i="24"/>
  <c r="D32" i="20" l="1"/>
  <c r="D34" i="25"/>
  <c r="D31" i="24" s="1"/>
  <c r="G26" i="13"/>
  <c r="G47" i="12"/>
  <c r="G45" i="13" s="1"/>
  <c r="B46" i="6"/>
  <c r="E11" i="22"/>
  <c r="E11" i="20" s="1"/>
  <c r="D56" i="25"/>
  <c r="D53" i="24" s="1"/>
  <c r="E32" i="22" l="1"/>
  <c r="E32" i="20" s="1"/>
  <c r="B48" i="6"/>
  <c r="C32" i="20"/>
  <c r="C41" i="20"/>
  <c r="D41" i="20" l="1"/>
  <c r="E41" i="22"/>
  <c r="E41" i="20" s="1"/>
  <c r="D43" i="20"/>
  <c r="C43" i="20" l="1"/>
  <c r="E43" i="22"/>
  <c r="E43" i="20" s="1"/>
  <c r="E45" i="22"/>
  <c r="E45" i="20" s="1"/>
  <c r="C45" i="20"/>
  <c r="D45" i="20"/>
  <c r="D47" i="20"/>
  <c r="D49" i="22"/>
  <c r="D49" i="20" s="1"/>
  <c r="C49" i="20" l="1"/>
  <c r="E49" i="22"/>
  <c r="E49" i="20" s="1"/>
  <c r="C47" i="20"/>
  <c r="E47" i="22"/>
  <c r="E47" i="20" s="1"/>
  <c r="C39" i="6"/>
  <c r="C47" i="7"/>
  <c r="D47" i="7" s="1"/>
  <c r="D46" i="6" s="1"/>
  <c r="C46" i="6" l="1"/>
  <c r="C49" i="7"/>
  <c r="C38" i="6"/>
  <c r="C48" i="6" l="1"/>
  <c r="D49" i="7"/>
  <c r="D48" i="6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<sst xmlns="http://schemas.openxmlformats.org/spreadsheetml/2006/main" count="475" uniqueCount="380">
  <si>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</si>
  <si>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</si>
  <si>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</si>
  <si>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</si>
  <si>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</si>
  <si>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</si>
  <si>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</si>
  <si>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</si>
  <si>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</si>
  <si>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</si>
  <si>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</si>
  <si>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</si>
  <si>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</si>
  <si>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</si>
  <si>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</si>
  <si>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</si>
  <si>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</si>
  <si>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</si>
  <si>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</si>
  <si>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</si>
  <si>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</si>
  <si>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</si>
  <si>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</si>
  <si>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</si>
  <si>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</si>
  <si>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</si>
  <si>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</si>
  <si>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</si>
  <si>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</si>
  <si>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</si>
  <si>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</si>
  <si>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</si>
  <si>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</si>
  <si>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</si>
  <si>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</si>
  <si>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</si>
  <si>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</si>
  <si>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</si>
  <si>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</si>
  <si>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</si>
  <si>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</si>
  <si>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</si>
  <si>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</si>
  <si>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</si>
  <si>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</si>
  <si>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</si>
  <si>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</si>
  <si>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</si>
  <si>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</si>
  <si>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</si>
  <si>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</si>
  <si>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</si>
  <si>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</si>
  <si>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</si>
  <si>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</si>
  <si>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</si>
  <si>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</si>
  <si>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</si>
  <si>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</si>
  <si>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</si>
  <si>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</si>
  <si>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</si>
  <si>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</si>
  <si>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</si>
  <si>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</si>
  <si>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</si>
  <si>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</si>
  <si>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</si>
  <si>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</si>
  <si>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</si>
  <si>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</si>
  <si>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</si>
  <si>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</si>
  <si>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</si>
  <si>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</si>
  <si>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</si>
  <si>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</si>
  <si>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</si>
  <si>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</si>
  <si>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</si>
  <si>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</si>
  <si>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</si>
  <si>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</si>
  <si>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</si>
  <si>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</si>
  <si>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</si>
  <si>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</si>
  <si>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</si>
  <si>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</si>
  <si>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</si>
  <si>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</si>
  <si>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</si>
  <si>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</si>
  <si>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</si>
  <si>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</si>
  <si>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</si>
  <si>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</si>
  <si>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</si>
  <si>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</si>
  <si>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</si>
  <si>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</si>
  <si>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</si>
  <si>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</si>
  <si>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</si>
  <si>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</si>
  <si>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</si>
  <si>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</si>
  <si>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</si>
  <si>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</si>
  <si>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</si>
  <si>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</si>
  <si>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</si>
  <si>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</si>
  <si>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</si>
  <si>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</si>
  <si>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</si>
  <si>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</si>
  <si>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</si>
  <si>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</si>
  <si>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</si>
  <si>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</si>
  <si>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</si>
  <si>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</si>
  <si>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</si>
  <si>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</si>
  <si>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</si>
  <si>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</si>
  <si>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</si>
  <si>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</si>
  <si>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</si>
  <si>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</si>
  <si>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</si>
  <si>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</si>
  <si>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</si>
  <si>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</si>
  <si>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</si>
  <si>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</si>
  <si>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</si>
  <si>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</si>
  <si>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</si>
  <si>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</si>
  <si>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</si>
  <si>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</si>
  <si>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</si>
  <si>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</si>
  <si>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</si>
  <si>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</si>
  <si>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</si>
  <si>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</si>
  <si>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</si>
  <si>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</si>
  <si>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</si>
  <si>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</si>
  <si>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</si>
  <si>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</si>
  <si>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</si>
  <si>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</si>
  <si>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</si>
  <si>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</si>
  <si>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</si>
  <si>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</si>
  <si>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</si>
  <si>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</si>
  <si>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</si>
  <si>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</si>
  <si>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</si>
  <si>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</si>
  <si>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</si>
  <si>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</si>
  <si>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</si>
  <si>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</si>
  <si>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</si>
  <si>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</si>
  <si>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</si>
  <si>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</si>
  <si>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</si>
  <si>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</si>
  <si>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</si>
  <si>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</si>
  <si>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</si>
  <si>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</si>
  <si>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</si>
  <si>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</si>
  <si>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</si>
  <si>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</si>
  <si>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</si>
  <si>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</si>
  <si>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</si>
  <si>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</si>
  <si>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</si>
  <si>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</si>
  <si>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</si>
  <si>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</si>
  <si>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</si>
  <si>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</si>
  <si>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</si>
  <si>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</si>
  <si>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</si>
  <si>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</si>
  <si>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</si>
  <si>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</si>
  <si>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</si>
  <si>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</si>
  <si>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</si>
  <si>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</si>
  <si>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</si>
  <si>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</si>
  <si>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</si>
  <si>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</si>
  <si>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</si>
  <si>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</si>
  <si>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</si>
  <si>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</si>
  <si>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</si>
  <si>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</si>
  <si>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</si>
  <si>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</si>
  <si>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</si>
  <si>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</si>
  <si>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</si>
  <si>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</si>
  <si>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</si>
  <si>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</si>
  <si>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</si>
  <si>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</si>
  <si>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</si>
  <si>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</si>
  <si>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</si>
  <si>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</si>
  <si>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</si>
  <si>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</si>
  <si>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</si>
  <si>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</si>
  <si>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</si>
  <si>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</si>
  <si>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</si>
  <si>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</si>
  <si>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</si>
  <si>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</si>
  <si>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</si>
  <si>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</si>
  <si>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</si>
  <si>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</si>
  <si>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</si>
  <si>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</si>
  <si>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</si>
  <si>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</si>
  <si>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</si>
  <si>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</si>
  <si>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</si>
  <si>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</si>
  <si>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</si>
  <si>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</si>
  <si>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</si>
  <si>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</si>
  <si>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</si>
  <si>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</si>
  <si>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</si>
  <si>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</si>
  <si>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</si>
  <si>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</si>
  <si>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</si>
  <si>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</si>
  <si>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</si>
  <si>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</si>
  <si>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</si>
  <si>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</si>
  <si>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</si>
  <si>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</si>
  <si>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</si>
  <si>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</si>
  <si>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</si>
  <si>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</si>
  <si>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</si>
  <si>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</si>
  <si>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</si>
  <si>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</si>
  <si>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</si>
  <si>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</si>
  <si>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</si>
  <si>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</si>
  <si>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</si>
  <si>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</si>
  <si>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</si>
  <si>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</si>
  <si>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</si>
  <si>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</si>
  <si>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</si>
  <si>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</si>
  <si>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</si>
  <si>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</si>
  <si>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</si>
  <si>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</si>
  <si>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</si>
  <si>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</si>
  <si>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</si>
  <si>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</si>
  <si>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</si>
  <si>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</si>
  <si>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</si>
  <si>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</si>
  <si>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</si>
  <si>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</si>
  <si>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</si>
  <si>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</si>
  <si>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</si>
  <si>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</si>
  <si>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</si>
  <si>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</si>
  <si>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</si>
  <si>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</si>
  <si>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</si>
  <si>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</si>
  <si>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</si>
  <si>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</si>
  <si>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</si>
  <si>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</si>
  <si>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</si>
  <si>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</si>
  <si>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</si>
  <si>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</si>
  <si>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</si>
  <si>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</si>
  <si>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</si>
  <si>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</si>
  <si>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</si>
  <si>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</si>
  <si>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</si>
  <si>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</si>
  <si>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</si>
  <si>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</si>
  <si>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</si>
  <si>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</si>
  <si>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</si>
  <si>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</si>
  <si>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</si>
  <si>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</si>
  <si>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</si>
  <si>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</si>
  <si>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</si>
  <si>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</si>
  <si>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</si>
  <si>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</si>
  <si>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</si>
  <si>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</si>
  <si>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</si>
  <si>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</si>
  <si>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</si>
  <si>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</si>
  <si>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</si>
  <si>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</si>
  <si>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</si>
  <si>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</si>
  <si>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</si>
  <si>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</si>
  <si>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</si>
  <si>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</si>
  <si>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</si>
  <si>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</si>
  <si>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</si>
  <si>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</si>
  <si>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</si>
  <si>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</si>
  <si>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</si>
  <si>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</si>
  <si>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</si>
  <si>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</si>
  <si>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</si>
  <si>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</si>
  <si>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</si>
  <si>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</si>
  <si>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</si>
  <si>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</si>
  <si>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</si>
  <si>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</si>
  <si>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</si>
  <si>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</si>
  <si>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</si>
  <si>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</si>
  <si>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“ТЕТЕКС“АД ТЕТОВО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</si>
</sst>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25"/>
      <c r="B1" s="226"/>
      <c r="C1" s="226"/>
      <c r="D1" s="226"/>
      <c r="E1" s="226"/>
      <c r="F1" s="226"/>
      <c r="G1" s="226"/>
      <c r="H1" s="227"/>
      <c r="I1" s="228"/>
      <c r="J1" s="228"/>
      <c r="K1" s="228"/>
      <c r="L1" s="228"/>
      <c r="M1" s="228"/>
      <c r="N1" s="228"/>
      <c r="O1" s="228"/>
      <c r="P1" s="228"/>
      <c r="Q1" s="228"/>
      <c r="R1" s="228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20"/>
      <c r="K6" s="220"/>
      <c r="L6" s="220"/>
      <c r="M6" s="220"/>
      <c r="N6" s="220"/>
      <c r="O6" s="220"/>
      <c r="P6" s="220"/>
      <c r="Q6" s="220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20"/>
      <c r="K7" s="220"/>
      <c r="L7" s="220"/>
      <c r="M7" s="220"/>
      <c r="N7" s="220"/>
      <c r="O7" s="220"/>
      <c r="P7" s="220"/>
      <c r="Q7" s="220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20"/>
      <c r="K8" s="220"/>
      <c r="L8" s="220"/>
      <c r="M8" s="220"/>
      <c r="N8" s="220"/>
      <c r="O8" s="220"/>
      <c r="P8" s="22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29" t="s">
        <v>310</v>
      </c>
      <c r="B9" s="230"/>
      <c r="C9" s="230"/>
      <c r="D9" s="230"/>
      <c r="E9" s="230"/>
      <c r="F9" s="230"/>
      <c r="G9" s="230"/>
      <c r="H9" s="231"/>
      <c r="I9" s="55"/>
      <c r="J9" s="220"/>
      <c r="K9" s="220"/>
      <c r="L9" s="220"/>
      <c r="M9" s="220"/>
      <c r="N9" s="220"/>
      <c r="O9" s="220"/>
      <c r="P9" s="220"/>
      <c r="Q9" s="22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29"/>
      <c r="B10" s="230"/>
      <c r="C10" s="230"/>
      <c r="D10" s="230"/>
      <c r="E10" s="230"/>
      <c r="F10" s="230"/>
      <c r="G10" s="230"/>
      <c r="H10" s="231"/>
      <c r="J10" s="220"/>
      <c r="K10" s="220"/>
      <c r="L10" s="220"/>
      <c r="M10" s="220"/>
      <c r="N10" s="220"/>
      <c r="O10" s="220"/>
      <c r="P10" s="220"/>
      <c r="Q10" s="22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20"/>
      <c r="K11" s="220"/>
      <c r="L11" s="220"/>
      <c r="M11" s="220"/>
      <c r="N11" s="220"/>
      <c r="O11" s="220"/>
      <c r="P11" s="220"/>
      <c r="Q11" s="22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20"/>
      <c r="K12" s="220"/>
      <c r="L12" s="220"/>
      <c r="M12" s="220"/>
      <c r="N12" s="220"/>
      <c r="O12" s="220"/>
      <c r="P12" s="220"/>
      <c r="Q12" s="22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20"/>
      <c r="K13" s="220"/>
      <c r="L13" s="220"/>
      <c r="M13" s="220"/>
      <c r="N13" s="220"/>
      <c r="O13" s="220"/>
      <c r="P13" s="220"/>
      <c r="Q13" s="22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20"/>
      <c r="K14" s="220"/>
      <c r="L14" s="220"/>
      <c r="M14" s="220"/>
      <c r="N14" s="220"/>
      <c r="O14" s="220"/>
      <c r="P14" s="220"/>
      <c r="Q14" s="22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20"/>
      <c r="K15" s="220"/>
      <c r="L15" s="220"/>
      <c r="M15" s="220"/>
      <c r="N15" s="220"/>
      <c r="O15" s="220"/>
      <c r="P15" s="220"/>
      <c r="Q15" s="22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20"/>
      <c r="K16" s="220"/>
      <c r="L16" s="220"/>
      <c r="M16" s="220"/>
      <c r="N16" s="220"/>
      <c r="O16" s="220"/>
      <c r="P16" s="220"/>
      <c r="Q16" s="22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21"/>
      <c r="K17" s="221"/>
      <c r="L17" s="221"/>
      <c r="M17" s="221"/>
      <c r="N17" s="221"/>
      <c r="O17" s="221"/>
      <c r="P17" s="221"/>
      <c r="Q17" s="221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311</v>
      </c>
      <c r="C18" s="222" t="s">
        <v>379</v>
      </c>
      <c r="D18" s="223"/>
      <c r="E18" s="223"/>
      <c r="F18" s="223"/>
      <c r="G18" s="224"/>
      <c r="H18" s="50"/>
      <c r="I18" s="42"/>
      <c r="J18" s="213"/>
      <c r="K18" s="213"/>
      <c r="L18" s="213"/>
      <c r="M18" s="213"/>
      <c r="N18" s="213"/>
      <c r="O18" s="213"/>
      <c r="P18" s="213"/>
      <c r="Q18" s="213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312</v>
      </c>
      <c r="C19" s="217">
        <v>4037537</v>
      </c>
      <c r="D19" s="218"/>
      <c r="E19" s="218"/>
      <c r="F19" s="218"/>
      <c r="G19" s="219"/>
      <c r="H19" s="46"/>
      <c r="I19" s="42"/>
      <c r="J19" s="214"/>
      <c r="K19" s="214"/>
      <c r="L19" s="214"/>
      <c r="M19" s="214"/>
      <c r="N19" s="214"/>
      <c r="O19" s="214"/>
      <c r="P19" s="214"/>
      <c r="Q19" s="214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14"/>
      <c r="K21" s="214"/>
      <c r="L21" s="214"/>
      <c r="M21" s="214"/>
      <c r="N21" s="214"/>
      <c r="O21" s="214"/>
      <c r="P21" s="214"/>
      <c r="Q21" s="214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315</v>
      </c>
      <c r="C22" s="85" t="s">
        <v>309</v>
      </c>
      <c r="D22" s="202"/>
      <c r="E22" s="202"/>
      <c r="F22" s="202"/>
      <c r="G22" s="203"/>
      <c r="H22" s="46"/>
      <c r="J22" s="214"/>
      <c r="K22" s="214"/>
      <c r="L22" s="214"/>
      <c r="M22" s="214"/>
      <c r="N22" s="214"/>
      <c r="O22" s="214"/>
      <c r="P22" s="214"/>
      <c r="Q22" s="214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316</v>
      </c>
      <c r="C23" s="86">
        <v>2020</v>
      </c>
      <c r="D23" s="202"/>
      <c r="E23" s="202"/>
      <c r="F23" s="202"/>
      <c r="G23" s="203"/>
      <c r="H23" s="46"/>
      <c r="J23" s="214"/>
      <c r="K23" s="214"/>
      <c r="L23" s="214"/>
      <c r="M23" s="214"/>
      <c r="N23" s="214"/>
      <c r="O23" s="214"/>
      <c r="P23" s="214"/>
      <c r="Q23" s="214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14"/>
      <c r="K24" s="214"/>
      <c r="L24" s="214"/>
      <c r="M24" s="214"/>
      <c r="N24" s="214"/>
      <c r="O24" s="214"/>
      <c r="P24" s="214"/>
      <c r="Q24" s="214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13"/>
      <c r="K25" s="213"/>
      <c r="L25" s="213"/>
      <c r="M25" s="213"/>
      <c r="N25" s="213"/>
      <c r="O25" s="213"/>
      <c r="P25" s="213"/>
      <c r="Q25" s="213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14"/>
      <c r="K26" s="214"/>
      <c r="L26" s="214"/>
      <c r="M26" s="214"/>
      <c r="N26" s="214"/>
      <c r="O26" s="214"/>
      <c r="P26" s="214"/>
      <c r="Q26" s="214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317</v>
      </c>
      <c r="C27" s="47"/>
      <c r="D27" s="47"/>
      <c r="E27" s="47"/>
      <c r="F27" s="47"/>
      <c r="G27" s="47"/>
      <c r="H27" s="46"/>
      <c r="J27" s="214"/>
      <c r="K27" s="214"/>
      <c r="L27" s="214"/>
      <c r="M27" s="214"/>
      <c r="N27" s="214"/>
      <c r="O27" s="214"/>
      <c r="P27" s="214"/>
      <c r="Q27" s="214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15"/>
      <c r="C28" s="215"/>
      <c r="D28" s="215"/>
      <c r="E28" s="215"/>
      <c r="F28" s="215"/>
      <c r="G28" s="215"/>
      <c r="H28" s="216"/>
      <c r="J28" s="214"/>
      <c r="K28" s="214"/>
      <c r="L28" s="214"/>
      <c r="M28" s="214"/>
      <c r="N28" s="214"/>
      <c r="O28" s="214"/>
      <c r="P28" s="214"/>
      <c r="Q28" s="214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11" t="s">
        <v>322</v>
      </c>
      <c r="C29" s="211"/>
      <c r="D29" s="211"/>
      <c r="E29" s="211"/>
      <c r="F29" s="211"/>
      <c r="G29" s="211"/>
      <c r="H29" s="212"/>
      <c r="J29" s="214"/>
      <c r="K29" s="214"/>
      <c r="L29" s="214"/>
      <c r="M29" s="214"/>
      <c r="N29" s="214"/>
      <c r="O29" s="214"/>
      <c r="P29" s="214"/>
      <c r="Q29" s="214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11" t="s">
        <v>318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11" t="s">
        <v>323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11" t="s">
        <v>324</v>
      </c>
      <c r="C32" s="211"/>
      <c r="D32" s="211"/>
      <c r="E32" s="211"/>
      <c r="F32" s="211"/>
      <c r="G32" s="211"/>
      <c r="H32" s="212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10"/>
      <c r="K33" s="210"/>
      <c r="L33" s="210"/>
      <c r="M33" s="210"/>
      <c r="N33" s="210"/>
      <c r="O33" s="210"/>
      <c r="P33" s="210"/>
      <c r="Q33" s="210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10"/>
      <c r="K34" s="210"/>
      <c r="L34" s="210"/>
      <c r="M34" s="210"/>
      <c r="N34" s="210"/>
      <c r="O34" s="210"/>
      <c r="P34" s="210"/>
      <c r="Q34" s="210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10"/>
      <c r="K35" s="210"/>
      <c r="L35" s="210"/>
      <c r="M35" s="210"/>
      <c r="N35" s="210"/>
      <c r="O35" s="210"/>
      <c r="P35" s="210"/>
      <c r="Q35" s="210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10"/>
      <c r="K36" s="210"/>
      <c r="L36" s="210"/>
      <c r="M36" s="210"/>
      <c r="N36" s="210"/>
      <c r="O36" s="210"/>
      <c r="P36" s="210"/>
      <c r="Q36" s="210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10"/>
      <c r="K37" s="210"/>
      <c r="L37" s="210"/>
      <c r="M37" s="210"/>
      <c r="N37" s="210"/>
      <c r="O37" s="210"/>
      <c r="P37" s="210"/>
      <c r="Q37" s="210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10"/>
      <c r="K38" s="210"/>
      <c r="L38" s="210"/>
      <c r="M38" s="210"/>
      <c r="N38" s="210"/>
      <c r="O38" s="210"/>
      <c r="P38" s="210"/>
      <c r="Q38" s="210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10"/>
      <c r="K39" s="210"/>
      <c r="L39" s="210"/>
      <c r="M39" s="210"/>
      <c r="N39" s="210"/>
      <c r="O39" s="210"/>
      <c r="P39" s="210"/>
      <c r="Q39" s="210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10"/>
      <c r="K40" s="210"/>
      <c r="L40" s="210"/>
      <c r="M40" s="210"/>
      <c r="N40" s="210"/>
      <c r="O40" s="210"/>
      <c r="P40" s="210"/>
      <c r="Q40" s="210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2" zoomScale="120" workbookViewId="0">
      <selection activeCell="D10" sqref="D10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311</v>
      </c>
      <c r="B1" s="232" t="str">
        <f>'ФИ-Почетна'!$C$18</f>
        <v>“ТЕТЕКС“АД ТЕТОВО</v>
      </c>
      <c r="C1" s="232"/>
      <c r="D1" s="232"/>
    </row>
    <row r="2" spans="1:6" x14ac:dyDescent="0.2">
      <c r="A2" s="99" t="s">
        <v>319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316</v>
      </c>
      <c r="B3" s="101">
        <f>'ФИ-Почетна'!$C$23</f>
        <v>2020</v>
      </c>
      <c r="C3" s="102"/>
      <c r="D3" s="103"/>
    </row>
    <row r="4" spans="1:6" x14ac:dyDescent="0.2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376</v>
      </c>
      <c r="B6" s="235"/>
      <c r="C6" s="235"/>
      <c r="D6" s="235"/>
      <c r="F6" s="107"/>
    </row>
    <row r="7" spans="1:6" x14ac:dyDescent="0.2">
      <c r="A7" s="233" t="s">
        <v>377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v>1026680</v>
      </c>
      <c r="C11" s="75">
        <f>C12+C13+C18+C19+C25+C26</f>
        <v>1004611</v>
      </c>
      <c r="D11" s="75">
        <f t="shared" ref="D11:D35" si="0">IF(B11&lt;=0,0,C11/B11*100)</f>
        <v>97.850449994155923</v>
      </c>
      <c r="F11" s="111"/>
    </row>
    <row r="12" spans="1:6" ht="14.25" thickTop="1" thickBot="1" x14ac:dyDescent="0.25">
      <c r="A12" s="87" t="s">
        <v>160</v>
      </c>
      <c r="B12" s="94">
        <v>0</v>
      </c>
      <c r="C12" s="94">
        <v>0</v>
      </c>
      <c r="D12" s="75">
        <f t="shared" si="0"/>
        <v>0</v>
      </c>
      <c r="F12" s="111"/>
    </row>
    <row r="13" spans="1:6" ht="14.25" thickTop="1" thickBot="1" x14ac:dyDescent="0.25">
      <c r="A13" s="87" t="s">
        <v>293</v>
      </c>
      <c r="B13" s="75">
        <v>97214</v>
      </c>
      <c r="C13" s="75">
        <f>SUM(C14:C17)</f>
        <v>91215</v>
      </c>
      <c r="D13" s="75">
        <f t="shared" si="0"/>
        <v>93.829078116320701</v>
      </c>
      <c r="F13" s="111"/>
    </row>
    <row r="14" spans="1:6" ht="14.25" thickTop="1" thickBot="1" x14ac:dyDescent="0.25">
      <c r="A14" s="88" t="s">
        <v>297</v>
      </c>
      <c r="B14" s="77">
        <v>90309</v>
      </c>
      <c r="C14" s="77">
        <v>86683</v>
      </c>
      <c r="D14" s="76">
        <f t="shared" si="0"/>
        <v>95.984896300479463</v>
      </c>
      <c r="F14" s="111"/>
    </row>
    <row r="15" spans="1:6" ht="27" thickTop="1" thickBot="1" x14ac:dyDescent="0.25">
      <c r="A15" s="88" t="s">
        <v>259</v>
      </c>
      <c r="B15" s="77">
        <v>6905</v>
      </c>
      <c r="C15" s="77">
        <f>4367+165</f>
        <v>4532</v>
      </c>
      <c r="D15" s="76">
        <f t="shared" si="0"/>
        <v>65.633598841419257</v>
      </c>
      <c r="F15" s="111"/>
    </row>
    <row r="16" spans="1:6" ht="14.25" thickTop="1" thickBot="1" x14ac:dyDescent="0.25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0</v>
      </c>
      <c r="C17" s="77">
        <v>0</v>
      </c>
      <c r="D17" s="76">
        <f t="shared" si="0"/>
        <v>0</v>
      </c>
      <c r="F17" s="111"/>
    </row>
    <row r="18" spans="1:6" ht="14.25" thickTop="1" thickBot="1" x14ac:dyDescent="0.25">
      <c r="A18" s="87" t="s">
        <v>294</v>
      </c>
      <c r="B18" s="94">
        <v>473520</v>
      </c>
      <c r="C18" s="94">
        <v>467453</v>
      </c>
      <c r="D18" s="75">
        <f t="shared" si="0"/>
        <v>98.718744720391953</v>
      </c>
      <c r="F18" s="111"/>
    </row>
    <row r="19" spans="1:6" ht="14.25" thickTop="1" thickBot="1" x14ac:dyDescent="0.25">
      <c r="A19" s="87" t="s">
        <v>295</v>
      </c>
      <c r="B19" s="75">
        <v>455946</v>
      </c>
      <c r="C19" s="75">
        <f>SUM(C20:C24)</f>
        <v>445943</v>
      </c>
      <c r="D19" s="75">
        <f t="shared" si="0"/>
        <v>97.806099845157107</v>
      </c>
      <c r="F19" s="111"/>
    </row>
    <row r="20" spans="1:6" ht="14.25" thickTop="1" thickBot="1" x14ac:dyDescent="0.25">
      <c r="A20" s="88" t="s">
        <v>161</v>
      </c>
      <c r="B20" s="77">
        <v>553</v>
      </c>
      <c r="C20" s="77">
        <v>0</v>
      </c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>
        <v>428360</v>
      </c>
      <c r="C21" s="77">
        <v>428359</v>
      </c>
      <c r="D21" s="76">
        <f t="shared" si="0"/>
        <v>99.999766551498737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27033</v>
      </c>
      <c r="C23" s="77">
        <v>17584</v>
      </c>
      <c r="D23" s="76">
        <f t="shared" si="0"/>
        <v>65.046424740132437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296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>
        <v>0</v>
      </c>
      <c r="C26" s="94">
        <v>0</v>
      </c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v>628798</v>
      </c>
      <c r="C27" s="75">
        <f>SUM(C28:C33)</f>
        <v>618244</v>
      </c>
      <c r="D27" s="75">
        <f t="shared" si="0"/>
        <v>98.321559546945124</v>
      </c>
      <c r="F27" s="111"/>
    </row>
    <row r="28" spans="1:6" ht="14.25" thickTop="1" thickBot="1" x14ac:dyDescent="0.25">
      <c r="A28" s="89" t="s">
        <v>166</v>
      </c>
      <c r="B28" s="77">
        <v>548194</v>
      </c>
      <c r="C28" s="77">
        <v>526244</v>
      </c>
      <c r="D28" s="76">
        <f t="shared" si="0"/>
        <v>95.995943042061754</v>
      </c>
      <c r="F28" s="111"/>
    </row>
    <row r="29" spans="1:6" ht="15.75" customHeight="1" thickTop="1" thickBot="1" x14ac:dyDescent="0.25">
      <c r="A29" s="89" t="s">
        <v>167</v>
      </c>
      <c r="B29" s="77">
        <v>26561</v>
      </c>
      <c r="C29" s="77">
        <v>1794</v>
      </c>
      <c r="D29" s="76">
        <f t="shared" si="0"/>
        <v>6.7542637701893753</v>
      </c>
      <c r="F29" s="111"/>
    </row>
    <row r="30" spans="1:6" ht="14.25" thickTop="1" thickBot="1" x14ac:dyDescent="0.25">
      <c r="A30" s="89" t="s">
        <v>168</v>
      </c>
      <c r="B30" s="77">
        <v>39405</v>
      </c>
      <c r="C30" s="77">
        <v>35452</v>
      </c>
      <c r="D30" s="76">
        <f t="shared" si="0"/>
        <v>89.968278137292231</v>
      </c>
      <c r="F30" s="111"/>
    </row>
    <row r="31" spans="1:6" ht="14.25" thickTop="1" thickBot="1" x14ac:dyDescent="0.25">
      <c r="A31" s="89" t="s">
        <v>169</v>
      </c>
      <c r="B31" s="77">
        <v>1345</v>
      </c>
      <c r="C31" s="77">
        <v>39602</v>
      </c>
      <c r="D31" s="76">
        <f t="shared" si="0"/>
        <v>2944.3866171003715</v>
      </c>
      <c r="F31" s="111"/>
    </row>
    <row r="32" spans="1:6" ht="14.25" thickTop="1" thickBot="1" x14ac:dyDescent="0.25">
      <c r="A32" s="89" t="s">
        <v>170</v>
      </c>
      <c r="B32" s="77">
        <v>1593</v>
      </c>
      <c r="C32" s="77">
        <v>3501</v>
      </c>
      <c r="D32" s="76">
        <f t="shared" si="0"/>
        <v>219.77401129943505</v>
      </c>
      <c r="F32" s="111"/>
    </row>
    <row r="33" spans="1:6" ht="14.25" thickTop="1" thickBot="1" x14ac:dyDescent="0.25">
      <c r="A33" s="89" t="s">
        <v>301</v>
      </c>
      <c r="B33" s="77">
        <v>11700</v>
      </c>
      <c r="C33" s="77">
        <v>11651</v>
      </c>
      <c r="D33" s="76">
        <f t="shared" si="0"/>
        <v>99.581196581196579</v>
      </c>
      <c r="F33" s="111"/>
    </row>
    <row r="34" spans="1:6" ht="14.25" thickTop="1" thickBot="1" x14ac:dyDescent="0.25">
      <c r="A34" s="90" t="s">
        <v>173</v>
      </c>
      <c r="B34" s="75">
        <v>1655478</v>
      </c>
      <c r="C34" s="75">
        <f>C11+C27</f>
        <v>1622855</v>
      </c>
      <c r="D34" s="75">
        <f t="shared" si="0"/>
        <v>98.029390907037111</v>
      </c>
      <c r="F34" s="111"/>
    </row>
    <row r="35" spans="1:6" ht="14.25" thickTop="1" thickBot="1" x14ac:dyDescent="0.25">
      <c r="A35" s="41" t="s">
        <v>171</v>
      </c>
      <c r="B35" s="77">
        <v>21992</v>
      </c>
      <c r="C35" s="77">
        <v>14916</v>
      </c>
      <c r="D35" s="76">
        <f t="shared" si="0"/>
        <v>67.824663514005096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v>1569340</v>
      </c>
      <c r="C37" s="75">
        <f>(SUM(C38:C41))</f>
        <v>1571067</v>
      </c>
      <c r="D37" s="75">
        <f t="shared" ref="D37:D57" si="1">IF(B37&lt;=0,0,C37/B37*100)</f>
        <v>100.11004626148572</v>
      </c>
      <c r="F37" s="111"/>
    </row>
    <row r="38" spans="1:6" ht="14.25" thickTop="1" thickBot="1" x14ac:dyDescent="0.25">
      <c r="A38" s="88" t="s">
        <v>298</v>
      </c>
      <c r="B38" s="77">
        <v>1281979</v>
      </c>
      <c r="C38" s="77">
        <v>1281979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226519</v>
      </c>
      <c r="C39" s="77">
        <f>164342+46160</f>
        <v>210502</v>
      </c>
      <c r="D39" s="76">
        <f t="shared" si="1"/>
        <v>92.929069967640686</v>
      </c>
      <c r="F39" s="111"/>
    </row>
    <row r="40" spans="1:6" ht="14.25" thickTop="1" thickBot="1" x14ac:dyDescent="0.25">
      <c r="A40" s="88" t="s">
        <v>128</v>
      </c>
      <c r="B40" s="77">
        <v>60842</v>
      </c>
      <c r="C40" s="77">
        <v>78586</v>
      </c>
      <c r="D40" s="76">
        <f t="shared" si="1"/>
        <v>129.16406429768909</v>
      </c>
      <c r="F40" s="111"/>
    </row>
    <row r="41" spans="1:6" ht="14.25" thickTop="1" thickBot="1" x14ac:dyDescent="0.25">
      <c r="A41" s="88" t="s">
        <v>177</v>
      </c>
      <c r="B41" s="77">
        <v>0</v>
      </c>
      <c r="C41" s="77">
        <v>0</v>
      </c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v>86138</v>
      </c>
      <c r="C42" s="75">
        <f>C43+C51</f>
        <v>51788</v>
      </c>
      <c r="D42" s="75">
        <f t="shared" si="1"/>
        <v>60.122129605981101</v>
      </c>
      <c r="F42" s="111"/>
    </row>
    <row r="43" spans="1:6" ht="14.25" thickTop="1" thickBot="1" x14ac:dyDescent="0.25">
      <c r="A43" s="90" t="s">
        <v>178</v>
      </c>
      <c r="B43" s="75">
        <v>86138</v>
      </c>
      <c r="C43" s="75">
        <f>SUM(C44:C50)</f>
        <v>51788</v>
      </c>
      <c r="D43" s="75">
        <f t="shared" si="1"/>
        <v>60.122129605981101</v>
      </c>
      <c r="F43" s="111"/>
    </row>
    <row r="44" spans="1:6" ht="14.25" thickTop="1" thickBot="1" x14ac:dyDescent="0.25">
      <c r="A44" s="88" t="s">
        <v>179</v>
      </c>
      <c r="B44" s="77">
        <v>24967</v>
      </c>
      <c r="C44" s="77">
        <f>7489+2068+413+916</f>
        <v>10886</v>
      </c>
      <c r="D44" s="76">
        <f t="shared" si="1"/>
        <v>43.601554051347776</v>
      </c>
      <c r="F44" s="107"/>
    </row>
    <row r="45" spans="1:6" ht="14.25" thickTop="1" thickBot="1" x14ac:dyDescent="0.25">
      <c r="A45" s="89" t="s">
        <v>266</v>
      </c>
      <c r="B45" s="77">
        <v>39613</v>
      </c>
      <c r="C45" s="77">
        <v>10831</v>
      </c>
      <c r="D45" s="76">
        <f t="shared" si="1"/>
        <v>27.342034180698256</v>
      </c>
      <c r="F45" s="107"/>
    </row>
    <row r="46" spans="1:6" ht="14.25" thickTop="1" thickBot="1" x14ac:dyDescent="0.25">
      <c r="A46" s="89" t="s">
        <v>180</v>
      </c>
      <c r="B46" s="77">
        <v>0</v>
      </c>
      <c r="C46" s="77">
        <v>0</v>
      </c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468</v>
      </c>
      <c r="C47" s="77">
        <v>10483</v>
      </c>
      <c r="D47" s="76">
        <f t="shared" si="1"/>
        <v>2239.9572649572651</v>
      </c>
      <c r="F47" s="107"/>
    </row>
    <row r="48" spans="1:6" ht="14.25" thickTop="1" thickBot="1" x14ac:dyDescent="0.25">
      <c r="A48" s="89" t="s">
        <v>267</v>
      </c>
      <c r="B48" s="77">
        <v>14565</v>
      </c>
      <c r="C48" s="77">
        <f>4865+10363</f>
        <v>15228</v>
      </c>
      <c r="D48" s="76">
        <f t="shared" si="1"/>
        <v>104.55200823892893</v>
      </c>
    </row>
    <row r="49" spans="1:4" ht="14.25" thickTop="1" thickBot="1" x14ac:dyDescent="0.25">
      <c r="A49" s="89" t="s">
        <v>302</v>
      </c>
      <c r="B49" s="77">
        <v>6525</v>
      </c>
      <c r="C49" s="77">
        <v>4360</v>
      </c>
      <c r="D49" s="76">
        <f t="shared" si="1"/>
        <v>66.819923371647505</v>
      </c>
    </row>
    <row r="50" spans="1:4" ht="27" thickTop="1" thickBot="1" x14ac:dyDescent="0.25">
      <c r="A50" s="89" t="s">
        <v>299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 x14ac:dyDescent="0.25">
      <c r="A52" s="89" t="s">
        <v>325</v>
      </c>
      <c r="B52" s="77">
        <v>0</v>
      </c>
      <c r="C52" s="77">
        <v>0</v>
      </c>
      <c r="D52" s="76">
        <f t="shared" si="1"/>
        <v>0</v>
      </c>
    </row>
    <row r="53" spans="1:4" ht="15.75" customHeight="1" thickTop="1" thickBot="1" x14ac:dyDescent="0.25">
      <c r="A53" s="89" t="s">
        <v>183</v>
      </c>
      <c r="B53" s="77">
        <v>0</v>
      </c>
      <c r="C53" s="77">
        <v>0</v>
      </c>
      <c r="D53" s="76">
        <f t="shared" si="1"/>
        <v>0</v>
      </c>
    </row>
    <row r="54" spans="1:4" ht="14.25" thickTop="1" thickBot="1" x14ac:dyDescent="0.25">
      <c r="A54" s="89" t="s">
        <v>215</v>
      </c>
      <c r="B54" s="77">
        <v>0</v>
      </c>
      <c r="C54" s="77">
        <v>0</v>
      </c>
      <c r="D54" s="76">
        <f t="shared" si="1"/>
        <v>0</v>
      </c>
    </row>
    <row r="55" spans="1:4" ht="14.25" thickTop="1" thickBot="1" x14ac:dyDescent="0.25">
      <c r="A55" s="89" t="s">
        <v>300</v>
      </c>
      <c r="B55" s="77">
        <v>0</v>
      </c>
      <c r="C55" s="77">
        <v>0</v>
      </c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v>1655478</v>
      </c>
      <c r="C56" s="75">
        <f>C37+C43+C51</f>
        <v>1622855</v>
      </c>
      <c r="D56" s="75">
        <f t="shared" si="1"/>
        <v>98.029390907037111</v>
      </c>
    </row>
    <row r="57" spans="1:4" ht="14.25" thickTop="1" thickBot="1" x14ac:dyDescent="0.25">
      <c r="A57" s="41" t="s">
        <v>185</v>
      </c>
      <c r="B57" s="77">
        <v>21992</v>
      </c>
      <c r="C57" s="77">
        <v>14916</v>
      </c>
      <c r="D57" s="76">
        <f t="shared" si="1"/>
        <v>67.824663514005096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5" zoomScale="120" zoomScaleNormal="120" workbookViewId="0">
      <selection activeCell="D45" sqref="D45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311</v>
      </c>
      <c r="C1" s="232" t="str">
        <f>'ФИ-Почетна'!$C$18</f>
        <v>“ТЕТЕКС“АД ТЕТОВО</v>
      </c>
      <c r="D1" s="232"/>
      <c r="E1" s="232"/>
    </row>
    <row r="2" spans="1:7" ht="12.75" customHeight="1" x14ac:dyDescent="0.2">
      <c r="A2" s="112"/>
      <c r="B2" s="113" t="s">
        <v>319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316</v>
      </c>
      <c r="C3" s="105">
        <f>'ФИ-Почетна'!$C$23</f>
        <v>2020</v>
      </c>
      <c r="D3" s="116"/>
      <c r="E3" s="117"/>
    </row>
    <row r="4" spans="1:7" x14ac:dyDescent="0.2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378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v>232592</v>
      </c>
      <c r="D11" s="75">
        <f>D12+D18+D19</f>
        <v>160161</v>
      </c>
      <c r="E11" s="75">
        <f>IF(C11&lt;=0,0,D11/C11*100)</f>
        <v>68.859204099883058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v>167662</v>
      </c>
      <c r="D12" s="76">
        <f>SUM(D13:D14)</f>
        <v>76910</v>
      </c>
      <c r="E12" s="76">
        <f t="shared" ref="E12:E49" si="0">IF(C12&lt;=0,0,D12/C12*100)</f>
        <v>45.872052104829955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89881</v>
      </c>
      <c r="D13" s="77">
        <v>61536</v>
      </c>
      <c r="E13" s="76">
        <f t="shared" si="0"/>
        <v>68.46385776749257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77781</v>
      </c>
      <c r="D14" s="77">
        <v>15374</v>
      </c>
      <c r="E14" s="76">
        <f t="shared" si="0"/>
        <v>19.765752561679587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271</v>
      </c>
      <c r="E15" s="78" t="s">
        <v>321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285848</v>
      </c>
      <c r="D16" s="77">
        <v>274444</v>
      </c>
      <c r="E16" s="76">
        <f t="shared" si="0"/>
        <v>96.010467101396543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274444</v>
      </c>
      <c r="D17" s="77">
        <v>262210</v>
      </c>
      <c r="E17" s="76">
        <f t="shared" si="0"/>
        <v>95.54225998746557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>
        <v>44069</v>
      </c>
      <c r="D18" s="77">
        <v>4886</v>
      </c>
      <c r="E18" s="76">
        <f t="shared" si="0"/>
        <v>11.08715877374118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20861</v>
      </c>
      <c r="D19" s="77">
        <f>2255+76110</f>
        <v>78365</v>
      </c>
      <c r="E19" s="76">
        <f t="shared" si="0"/>
        <v>375.65313263985428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v>225993</v>
      </c>
      <c r="D20" s="75">
        <f>SUM(D21:D31)</f>
        <v>115653</v>
      </c>
      <c r="E20" s="75">
        <f t="shared" si="0"/>
        <v>51.175478886514178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15140</v>
      </c>
      <c r="D21" s="77">
        <v>15175</v>
      </c>
      <c r="E21" s="76">
        <f t="shared" si="0"/>
        <v>100.23117569352709</v>
      </c>
      <c r="G21" s="111"/>
    </row>
    <row r="22" spans="1:7" ht="14.25" thickTop="1" thickBot="1" x14ac:dyDescent="0.25">
      <c r="A22" s="74">
        <v>10</v>
      </c>
      <c r="B22" s="96" t="s">
        <v>272</v>
      </c>
      <c r="C22" s="77">
        <v>96147</v>
      </c>
      <c r="D22" s="77">
        <v>20072</v>
      </c>
      <c r="E22" s="76">
        <f t="shared" si="0"/>
        <v>20.876366397287487</v>
      </c>
      <c r="G22" s="111"/>
    </row>
    <row r="23" spans="1:7" ht="27" thickTop="1" thickBot="1" x14ac:dyDescent="0.25">
      <c r="A23" s="74">
        <v>11</v>
      </c>
      <c r="B23" s="96" t="s">
        <v>273</v>
      </c>
      <c r="C23" s="77">
        <v>3333</v>
      </c>
      <c r="D23" s="77">
        <v>1618</v>
      </c>
      <c r="E23" s="76">
        <f t="shared" si="0"/>
        <v>48.544854485448546</v>
      </c>
      <c r="G23" s="111"/>
    </row>
    <row r="24" spans="1:7" ht="14.25" thickTop="1" thickBot="1" x14ac:dyDescent="0.25">
      <c r="A24" s="74">
        <v>12</v>
      </c>
      <c r="B24" s="96" t="s">
        <v>274</v>
      </c>
      <c r="C24" s="77">
        <v>11127</v>
      </c>
      <c r="D24" s="77">
        <v>8366</v>
      </c>
      <c r="E24" s="76">
        <f t="shared" si="0"/>
        <v>75.186483328839756</v>
      </c>
      <c r="G24" s="111"/>
    </row>
    <row r="25" spans="1:7" ht="14.25" thickTop="1" thickBot="1" x14ac:dyDescent="0.25">
      <c r="A25" s="74">
        <v>13</v>
      </c>
      <c r="B25" s="96" t="s">
        <v>275</v>
      </c>
      <c r="C25" s="77">
        <v>12030</v>
      </c>
      <c r="D25" s="77">
        <v>9723</v>
      </c>
      <c r="E25" s="76">
        <f t="shared" si="0"/>
        <v>80.822942643391528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81286</v>
      </c>
      <c r="D26" s="77">
        <v>46543</v>
      </c>
      <c r="E26" s="76">
        <f t="shared" si="0"/>
        <v>57.25832246635337</v>
      </c>
      <c r="G26" s="111"/>
    </row>
    <row r="27" spans="1:7" ht="14.25" thickTop="1" thickBot="1" x14ac:dyDescent="0.25">
      <c r="A27" s="74">
        <v>15</v>
      </c>
      <c r="B27" s="95" t="s">
        <v>276</v>
      </c>
      <c r="C27" s="77">
        <v>4648</v>
      </c>
      <c r="D27" s="77">
        <v>4694</v>
      </c>
      <c r="E27" s="76">
        <f t="shared" si="0"/>
        <v>100.98967297762478</v>
      </c>
      <c r="G27" s="111"/>
    </row>
    <row r="28" spans="1:7" ht="14.25" thickTop="1" thickBot="1" x14ac:dyDescent="0.25">
      <c r="A28" s="74">
        <v>16</v>
      </c>
      <c r="B28" s="96" t="s">
        <v>277</v>
      </c>
      <c r="C28" s="77">
        <v>0</v>
      </c>
      <c r="D28" s="77">
        <v>573</v>
      </c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278</v>
      </c>
      <c r="C29" s="77">
        <v>1906</v>
      </c>
      <c r="D29" s="77">
        <v>8102</v>
      </c>
      <c r="E29" s="76">
        <f t="shared" si="0"/>
        <v>425.07869884575024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279</v>
      </c>
      <c r="C31" s="77">
        <v>376</v>
      </c>
      <c r="D31" s="77">
        <v>787</v>
      </c>
      <c r="E31" s="76">
        <f t="shared" si="0"/>
        <v>209.30851063829786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v>-4805</v>
      </c>
      <c r="D32" s="79">
        <f>D11-D20-D16+D17</f>
        <v>32274</v>
      </c>
      <c r="E32" s="79">
        <f t="shared" si="0"/>
        <v>0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v>40430</v>
      </c>
      <c r="D33" s="79">
        <f>D34+D35+D36</f>
        <v>43912</v>
      </c>
      <c r="E33" s="75">
        <f t="shared" si="0"/>
        <v>108.61241652238436</v>
      </c>
      <c r="G33" s="111"/>
    </row>
    <row r="34" spans="1:7" ht="14.25" thickTop="1" thickBot="1" x14ac:dyDescent="0.25">
      <c r="A34" s="74" t="s">
        <v>287</v>
      </c>
      <c r="B34" s="95" t="s">
        <v>250</v>
      </c>
      <c r="C34" s="77">
        <v>40430</v>
      </c>
      <c r="D34" s="77">
        <v>43912</v>
      </c>
      <c r="E34" s="76">
        <f t="shared" si="0"/>
        <v>108.61241652238436</v>
      </c>
      <c r="G34" s="111"/>
    </row>
    <row r="35" spans="1:7" ht="14.25" thickTop="1" thickBot="1" x14ac:dyDescent="0.25">
      <c r="A35" s="74" t="s">
        <v>288</v>
      </c>
      <c r="B35" s="95" t="s">
        <v>251</v>
      </c>
      <c r="C35" s="77">
        <v>0</v>
      </c>
      <c r="D35" s="77">
        <v>0</v>
      </c>
      <c r="E35" s="76">
        <f t="shared" si="0"/>
        <v>0</v>
      </c>
      <c r="G35" s="111"/>
    </row>
    <row r="36" spans="1:7" ht="14.25" thickTop="1" thickBot="1" x14ac:dyDescent="0.25">
      <c r="A36" s="74" t="s">
        <v>289</v>
      </c>
      <c r="B36" s="95" t="s">
        <v>280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v>1449</v>
      </c>
      <c r="D37" s="75">
        <f>D38+D39+D40</f>
        <v>589</v>
      </c>
      <c r="E37" s="75">
        <f t="shared" si="0"/>
        <v>40.648723257418915</v>
      </c>
      <c r="G37" s="111"/>
    </row>
    <row r="38" spans="1:7" ht="14.25" thickTop="1" thickBot="1" x14ac:dyDescent="0.25">
      <c r="A38" s="74" t="s">
        <v>290</v>
      </c>
      <c r="B38" s="95" t="s">
        <v>252</v>
      </c>
      <c r="C38" s="77">
        <v>1449</v>
      </c>
      <c r="D38" s="77">
        <v>589</v>
      </c>
      <c r="E38" s="76">
        <f t="shared" si="0"/>
        <v>40.648723257418915</v>
      </c>
      <c r="G38" s="111"/>
    </row>
    <row r="39" spans="1:7" ht="14.25" thickTop="1" thickBot="1" x14ac:dyDescent="0.25">
      <c r="A39" s="74" t="s">
        <v>291</v>
      </c>
      <c r="B39" s="95" t="s">
        <v>253</v>
      </c>
      <c r="C39" s="77">
        <v>0</v>
      </c>
      <c r="D39" s="77">
        <v>0</v>
      </c>
      <c r="E39" s="76">
        <f t="shared" si="0"/>
        <v>0</v>
      </c>
      <c r="G39" s="111"/>
    </row>
    <row r="40" spans="1:7" ht="14.25" thickTop="1" thickBot="1" x14ac:dyDescent="0.25">
      <c r="A40" s="74" t="s">
        <v>292</v>
      </c>
      <c r="B40" s="95" t="s">
        <v>281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283</v>
      </c>
      <c r="C41" s="75">
        <v>34176</v>
      </c>
      <c r="D41" s="75">
        <f>D32+D33-D37</f>
        <v>75597</v>
      </c>
      <c r="E41" s="75">
        <f t="shared" si="0"/>
        <v>221.19908707865167</v>
      </c>
      <c r="G41" s="111"/>
    </row>
    <row r="42" spans="1:7" ht="14.25" thickTop="1" thickBot="1" x14ac:dyDescent="0.25">
      <c r="A42" s="74">
        <v>24</v>
      </c>
      <c r="B42" s="95" t="s">
        <v>282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v>34176</v>
      </c>
      <c r="D43" s="75">
        <f>D41+D42</f>
        <v>75597</v>
      </c>
      <c r="E43" s="75">
        <f t="shared" si="0"/>
        <v>221.19908707865167</v>
      </c>
    </row>
    <row r="44" spans="1:7" ht="14.25" thickTop="1" thickBot="1" x14ac:dyDescent="0.25">
      <c r="A44" s="74">
        <v>26</v>
      </c>
      <c r="B44" s="96" t="s">
        <v>5</v>
      </c>
      <c r="C44" s="77">
        <v>184</v>
      </c>
      <c r="D44" s="77">
        <v>4740</v>
      </c>
      <c r="E44" s="76">
        <f t="shared" si="0"/>
        <v>2576.086956521739</v>
      </c>
    </row>
    <row r="45" spans="1:7" ht="14.25" thickTop="1" thickBot="1" x14ac:dyDescent="0.25">
      <c r="A45" s="74">
        <v>27</v>
      </c>
      <c r="B45" s="97" t="s">
        <v>18</v>
      </c>
      <c r="C45" s="75">
        <v>33992</v>
      </c>
      <c r="D45" s="75">
        <f>D43-D44</f>
        <v>70857</v>
      </c>
      <c r="E45" s="75">
        <f t="shared" si="0"/>
        <v>208.45198870322429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284</v>
      </c>
      <c r="C47" s="75">
        <v>33992</v>
      </c>
      <c r="D47" s="75">
        <f>D45-D46</f>
        <v>70857</v>
      </c>
      <c r="E47" s="75">
        <f t="shared" si="0"/>
        <v>208.45198870322429</v>
      </c>
    </row>
    <row r="48" spans="1:7" ht="14.25" thickTop="1" thickBot="1" x14ac:dyDescent="0.25">
      <c r="A48" s="74">
        <v>30</v>
      </c>
      <c r="B48" s="95" t="s">
        <v>285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286</v>
      </c>
      <c r="C49" s="75">
        <v>33992</v>
      </c>
      <c r="D49" s="75">
        <f>D45+D48</f>
        <v>70857</v>
      </c>
      <c r="E49" s="75">
        <f t="shared" si="0"/>
        <v>208.45198870322429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4" zoomScale="115" workbookViewId="0">
      <selection activeCell="C33" sqref="C33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311</v>
      </c>
      <c r="B1" s="241" t="str">
        <f>'ФИ-Почетна'!$C$18</f>
        <v>“ТЕТЕКС“АД ТЕТОВО</v>
      </c>
      <c r="C1" s="241"/>
      <c r="D1" s="241"/>
    </row>
    <row r="2" spans="1:11" s="7" customFormat="1" x14ac:dyDescent="0.2">
      <c r="A2" s="66" t="s">
        <v>319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316</v>
      </c>
      <c r="B3" s="71">
        <f>'ФИ-Почетна'!$C$23</f>
        <v>2020</v>
      </c>
      <c r="C3" s="68"/>
      <c r="D3" s="72"/>
      <c r="E3" s="9"/>
      <c r="F3" s="9"/>
    </row>
    <row r="4" spans="1:11" s="7" customFormat="1" ht="14.25" customHeight="1" x14ac:dyDescent="0.2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v>-4787</v>
      </c>
      <c r="C9" s="38">
        <f>C10-(-SUM(C12:C28))</f>
        <v>40886</v>
      </c>
      <c r="D9" s="38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33992</v>
      </c>
      <c r="C10" s="34">
        <v>70857</v>
      </c>
      <c r="D10" s="122">
        <f>IF(B10&lt;=0,0,C10/B10*100)</f>
        <v>208.45198870322429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4648</v>
      </c>
      <c r="C12" s="34">
        <v>4694</v>
      </c>
      <c r="D12" s="122">
        <f t="shared" ref="D12:D28" si="0">IF(B12&lt;=0,0,C12/B12*100)</f>
        <v>100.98967297762478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20965</v>
      </c>
      <c r="C14" s="34">
        <v>21950</v>
      </c>
      <c r="D14" s="122">
        <f t="shared" si="0"/>
        <v>104.69830670164559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9188</v>
      </c>
      <c r="C15" s="34">
        <v>24767</v>
      </c>
      <c r="D15" s="122">
        <f t="shared" si="0"/>
        <v>269.55811928602526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>
        <v>0</v>
      </c>
      <c r="C16" s="34">
        <v>0</v>
      </c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-35264</v>
      </c>
      <c r="C17" s="34">
        <v>3953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255</v>
      </c>
      <c r="C18" s="34">
        <v>49</v>
      </c>
      <c r="D18" s="122">
        <f t="shared" si="0"/>
        <v>19.215686274509807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141</v>
      </c>
      <c r="C19" s="34">
        <v>-10835</v>
      </c>
      <c r="D19" s="122">
        <f t="shared" si="0"/>
        <v>-7684.3971631205677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>
        <v>2593</v>
      </c>
      <c r="C20" s="34">
        <v>-3245</v>
      </c>
      <c r="D20" s="122">
        <f t="shared" si="0"/>
        <v>-125.14462013112224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1853</v>
      </c>
      <c r="C21" s="34">
        <v>10678</v>
      </c>
      <c r="D21" s="122">
        <f t="shared" si="0"/>
        <v>576.25472207231519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-2001</v>
      </c>
      <c r="C22" s="34">
        <v>-2165</v>
      </c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>
        <v>0</v>
      </c>
      <c r="C23" s="34">
        <v>0</v>
      </c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>
        <v>-39914</v>
      </c>
      <c r="C24" s="34">
        <v>-41560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/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>
        <v>-1243</v>
      </c>
      <c r="C28" s="34">
        <v>-38257</v>
      </c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v>36130</v>
      </c>
      <c r="C29" s="38">
        <f>SUM(C30:C38)</f>
        <v>54465</v>
      </c>
      <c r="D29" s="124">
        <f>IF(B29&lt;=0,0,C29/B29*100)</f>
        <v>150.74730141156934</v>
      </c>
      <c r="E29" s="7"/>
      <c r="F29" s="7"/>
    </row>
    <row r="30" spans="1:11" ht="18" customHeight="1" thickTop="1" thickBot="1" x14ac:dyDescent="0.25">
      <c r="A30" s="29" t="s">
        <v>93</v>
      </c>
      <c r="B30" s="34"/>
      <c r="C30" s="34"/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-2532</v>
      </c>
      <c r="C31" s="34">
        <v>17375</v>
      </c>
      <c r="D31" s="122">
        <f t="shared" ref="D31:D38" si="1">IF(B31&lt;=0,0,C31/B31*100)</f>
        <v>0</v>
      </c>
      <c r="E31" s="7"/>
      <c r="F31" s="7"/>
    </row>
    <row r="32" spans="1:11" ht="27" thickTop="1" thickBot="1" x14ac:dyDescent="0.25">
      <c r="A32" s="29" t="s">
        <v>98</v>
      </c>
      <c r="B32" s="34">
        <v>1382</v>
      </c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>
        <v>0</v>
      </c>
      <c r="C33" s="34">
        <v>0</v>
      </c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>
        <v>0</v>
      </c>
      <c r="C36" s="34">
        <v>0</v>
      </c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>
        <v>39914</v>
      </c>
      <c r="C37" s="34">
        <v>41560</v>
      </c>
      <c r="D37" s="122">
        <f t="shared" si="1"/>
        <v>104.12386631257202</v>
      </c>
      <c r="E37" s="7"/>
      <c r="F37" s="7"/>
    </row>
    <row r="38" spans="1:6" ht="14.25" thickTop="1" thickBot="1" x14ac:dyDescent="0.25">
      <c r="A38" s="29" t="s">
        <v>103</v>
      </c>
      <c r="B38" s="34">
        <v>-2634</v>
      </c>
      <c r="C38" s="34">
        <v>-4470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v>-56200</v>
      </c>
      <c r="C39" s="38">
        <f>SUM(C40:C46)</f>
        <v>-93443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>
        <v>0</v>
      </c>
      <c r="C40" s="34">
        <v>0</v>
      </c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>
        <v>9524</v>
      </c>
      <c r="C41" s="34">
        <v>-28782</v>
      </c>
      <c r="D41" s="122">
        <f t="shared" ref="D41:D49" si="2">IF(B41&lt;=0,0,C41/B41*100)</f>
        <v>-302.20495590088194</v>
      </c>
      <c r="E41" s="7"/>
      <c r="F41" s="7"/>
    </row>
    <row r="42" spans="1:6" ht="27" thickTop="1" thickBot="1" x14ac:dyDescent="0.25">
      <c r="A42" s="29" t="s">
        <v>109</v>
      </c>
      <c r="B42" s="34"/>
      <c r="C42" s="34"/>
      <c r="D42" s="122">
        <f t="shared" si="2"/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>
        <v>-65724</v>
      </c>
      <c r="C44" s="34">
        <v>-64661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>
        <v>0</v>
      </c>
      <c r="C45" s="34">
        <v>0</v>
      </c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>
        <v>0</v>
      </c>
      <c r="C46" s="34">
        <v>0</v>
      </c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v>-24857</v>
      </c>
      <c r="C47" s="38">
        <f>C9+C29+C39</f>
        <v>1908</v>
      </c>
      <c r="D47" s="38">
        <f t="shared" si="2"/>
        <v>0</v>
      </c>
      <c r="E47" s="7"/>
      <c r="F47" s="7"/>
    </row>
    <row r="48" spans="1:6" ht="14.25" thickTop="1" thickBot="1" x14ac:dyDescent="0.25">
      <c r="A48" s="5" t="s">
        <v>60</v>
      </c>
      <c r="B48" s="34">
        <v>26449</v>
      </c>
      <c r="C48" s="34">
        <v>1593</v>
      </c>
      <c r="D48" s="122">
        <f t="shared" si="2"/>
        <v>6.0229120193580101</v>
      </c>
      <c r="E48" s="7"/>
      <c r="F48" s="7"/>
    </row>
    <row r="49" spans="1:6" ht="14.25" thickTop="1" thickBot="1" x14ac:dyDescent="0.25">
      <c r="A49" s="37" t="s">
        <v>226</v>
      </c>
      <c r="B49" s="38">
        <v>1592</v>
      </c>
      <c r="C49" s="38">
        <f>C47+C48</f>
        <v>3501</v>
      </c>
      <c r="D49" s="38">
        <f t="shared" si="2"/>
        <v>219.91206030150755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22" zoomScale="110" workbookViewId="0">
      <selection activeCell="E41" sqref="E41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311</v>
      </c>
      <c r="B1" s="241" t="str">
        <f>'ФИ-Почетна'!$C$18</f>
        <v>“ТЕТЕКС“АД ТЕТОВО</v>
      </c>
      <c r="C1" s="249"/>
      <c r="D1" s="249"/>
      <c r="E1" s="39"/>
      <c r="F1" s="244"/>
      <c r="G1" s="244"/>
    </row>
    <row r="2" spans="1:7" ht="12.75" customHeight="1" x14ac:dyDescent="0.2">
      <c r="A2" s="66" t="s">
        <v>319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316</v>
      </c>
      <c r="B3" s="71">
        <f>'ФИ-Почетна'!$C$23</f>
        <v>2020</v>
      </c>
      <c r="C3" s="68"/>
      <c r="D3" s="72"/>
      <c r="E3" s="35"/>
      <c r="F3" s="40"/>
      <c r="G3" s="40"/>
    </row>
    <row r="4" spans="1:7" ht="12.75" customHeight="1" x14ac:dyDescent="0.2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1281980</v>
      </c>
      <c r="C9" s="30"/>
      <c r="D9" s="30">
        <v>223329</v>
      </c>
      <c r="E9" s="30">
        <v>94381</v>
      </c>
      <c r="F9" s="30"/>
      <c r="G9" s="23">
        <f t="shared" ref="G9:G27" si="0">SUM(B9:F9)</f>
        <v>1599690</v>
      </c>
    </row>
    <row r="10" spans="1:7" x14ac:dyDescent="0.2">
      <c r="A10" s="19" t="s">
        <v>118</v>
      </c>
      <c r="B10" s="33"/>
      <c r="C10" s="33"/>
      <c r="D10" s="33"/>
      <c r="E10" s="33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33992</v>
      </c>
      <c r="F14" s="31"/>
      <c r="G14" s="23">
        <f t="shared" si="0"/>
        <v>33992</v>
      </c>
    </row>
    <row r="15" spans="1:7" x14ac:dyDescent="0.2">
      <c r="A15" s="19" t="s">
        <v>119</v>
      </c>
      <c r="B15" s="31"/>
      <c r="C15" s="31"/>
      <c r="D15" s="31">
        <v>1807</v>
      </c>
      <c r="E15" s="31">
        <v>-1807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>
        <v>-65724</v>
      </c>
      <c r="F16" s="31"/>
      <c r="G16" s="23">
        <f t="shared" si="0"/>
        <v>-65724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>
        <v>1382</v>
      </c>
      <c r="E20" s="31"/>
      <c r="F20" s="31"/>
      <c r="G20" s="23">
        <f t="shared" si="0"/>
        <v>1382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>
        <v>0</v>
      </c>
      <c r="E27" s="32">
        <v>0</v>
      </c>
      <c r="F27" s="32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G28" si="1">SUM(B9:B27)</f>
        <v>1281980</v>
      </c>
      <c r="C28" s="26">
        <f t="shared" si="1"/>
        <v>0</v>
      </c>
      <c r="D28" s="26">
        <f t="shared" si="1"/>
        <v>226518</v>
      </c>
      <c r="E28" s="26">
        <f t="shared" si="1"/>
        <v>60842</v>
      </c>
      <c r="F28" s="26">
        <f t="shared" si="1"/>
        <v>0</v>
      </c>
      <c r="G28" s="26">
        <f t="shared" si="1"/>
        <v>1569340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70857</v>
      </c>
      <c r="F33" s="31"/>
      <c r="G33" s="25">
        <f t="shared" si="2"/>
        <v>70857</v>
      </c>
    </row>
    <row r="34" spans="1:7" x14ac:dyDescent="0.2">
      <c r="A34" s="19" t="s">
        <v>119</v>
      </c>
      <c r="B34" s="31"/>
      <c r="C34" s="31"/>
      <c r="D34" s="31">
        <v>1700</v>
      </c>
      <c r="E34" s="31">
        <v>-1700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>
        <v>-13248</v>
      </c>
      <c r="E35" s="31">
        <v>-51413</v>
      </c>
      <c r="F35" s="31"/>
      <c r="G35" s="25">
        <f t="shared" si="2"/>
        <v>-64661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>
        <v>-1736</v>
      </c>
      <c r="E39" s="31"/>
      <c r="F39" s="31"/>
      <c r="G39" s="25">
        <f t="shared" si="2"/>
        <v>-1736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>
        <v>-2734</v>
      </c>
      <c r="E46" s="32">
        <v>0</v>
      </c>
      <c r="F46" s="32"/>
      <c r="G46" s="25">
        <f t="shared" si="2"/>
        <v>-2734</v>
      </c>
    </row>
    <row r="47" spans="1:7" ht="14.25" thickTop="1" thickBot="1" x14ac:dyDescent="0.25">
      <c r="A47" s="22" t="s">
        <v>133</v>
      </c>
      <c r="B47" s="24">
        <f t="shared" ref="B47:G47" si="3">SUM(B28:B46)</f>
        <v>1281980</v>
      </c>
      <c r="C47" s="24">
        <f t="shared" si="3"/>
        <v>0</v>
      </c>
      <c r="D47" s="24">
        <f t="shared" si="3"/>
        <v>210500</v>
      </c>
      <c r="E47" s="24">
        <f t="shared" si="3"/>
        <v>78586</v>
      </c>
      <c r="F47" s="24">
        <f t="shared" si="3"/>
        <v>0</v>
      </c>
      <c r="G47" s="24">
        <f t="shared" si="3"/>
        <v>1571066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“ТЕТЕКС“АД ТЕТОВО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326</v>
      </c>
      <c r="D2" s="103">
        <f>'ФИ-Почетна'!$C$23</f>
        <v>2020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1026680</v>
      </c>
      <c r="C8" s="130">
        <f>'Биланс на состојба'!C11</f>
        <v>1004611</v>
      </c>
      <c r="D8" s="130">
        <f>'Биланс на состојба'!D11</f>
        <v>97.850449994155923</v>
      </c>
    </row>
    <row r="9" spans="1:4" ht="14.25" thickTop="1" thickBot="1" x14ac:dyDescent="0.25">
      <c r="A9" s="131" t="s">
        <v>189</v>
      </c>
      <c r="B9" s="132">
        <f>'Биланс на состојба'!B12</f>
        <v>0</v>
      </c>
      <c r="C9" s="132">
        <f>'Биланс на состојба'!C12</f>
        <v>0</v>
      </c>
      <c r="D9" s="130">
        <f>'Биланс на состојба'!D12</f>
        <v>0</v>
      </c>
    </row>
    <row r="10" spans="1:4" ht="14.25" thickTop="1" thickBot="1" x14ac:dyDescent="0.25">
      <c r="A10" s="129" t="s">
        <v>190</v>
      </c>
      <c r="B10" s="130">
        <f>'Биланс на состојба'!B13</f>
        <v>97214</v>
      </c>
      <c r="C10" s="130">
        <f>'Биланс на состојба'!C13</f>
        <v>91215</v>
      </c>
      <c r="D10" s="130">
        <f>'Биланс на состојба'!D13</f>
        <v>93.829078116320701</v>
      </c>
    </row>
    <row r="11" spans="1:4" ht="14.25" thickTop="1" thickBot="1" x14ac:dyDescent="0.25">
      <c r="A11" s="133" t="s">
        <v>327</v>
      </c>
      <c r="B11" s="132">
        <f>'Биланс на состојба'!B14</f>
        <v>90309</v>
      </c>
      <c r="C11" s="132">
        <f>'Биланс на состојба'!C14</f>
        <v>86683</v>
      </c>
      <c r="D11" s="134">
        <f>'Биланс на состојба'!D14</f>
        <v>95.984896300479463</v>
      </c>
    </row>
    <row r="12" spans="1:4" ht="14.25" thickTop="1" thickBot="1" x14ac:dyDescent="0.25">
      <c r="A12" s="133" t="s">
        <v>328</v>
      </c>
      <c r="B12" s="132">
        <f>'Биланс на состојба'!B15</f>
        <v>6905</v>
      </c>
      <c r="C12" s="132">
        <f>'Биланс на состојба'!C15</f>
        <v>4532</v>
      </c>
      <c r="D12" s="134">
        <f>'Биланс на состојба'!D15</f>
        <v>65.633598841419257</v>
      </c>
    </row>
    <row r="13" spans="1:4" ht="14.25" thickTop="1" thickBot="1" x14ac:dyDescent="0.25">
      <c r="A13" s="133" t="s">
        <v>329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330</v>
      </c>
      <c r="B14" s="132">
        <f>'Биланс на состојба'!B17</f>
        <v>0</v>
      </c>
      <c r="C14" s="132">
        <f>'Биланс на состојба'!C17</f>
        <v>0</v>
      </c>
      <c r="D14" s="134">
        <f>'Биланс на состојба'!D17</f>
        <v>0</v>
      </c>
    </row>
    <row r="15" spans="1:4" s="135" customFormat="1" ht="14.25" thickTop="1" thickBot="1" x14ac:dyDescent="0.25">
      <c r="A15" s="129" t="s">
        <v>331</v>
      </c>
      <c r="B15" s="130">
        <f>'Биланс на состојба'!B18</f>
        <v>473520</v>
      </c>
      <c r="C15" s="130">
        <f>'Биланс на состојба'!C18</f>
        <v>467453</v>
      </c>
      <c r="D15" s="130">
        <f>'Биланс на состојба'!D18</f>
        <v>98.718744720391953</v>
      </c>
    </row>
    <row r="16" spans="1:4" s="135" customFormat="1" ht="14.25" thickTop="1" thickBot="1" x14ac:dyDescent="0.25">
      <c r="A16" s="129" t="s">
        <v>332</v>
      </c>
      <c r="B16" s="130">
        <f>'Биланс на состојба'!B19</f>
        <v>455946</v>
      </c>
      <c r="C16" s="130">
        <f>'Биланс на состојба'!C19</f>
        <v>445943</v>
      </c>
      <c r="D16" s="130">
        <f>'Биланс на состојба'!D19</f>
        <v>97.806099845157107</v>
      </c>
    </row>
    <row r="17" spans="1:4" ht="14.25" thickTop="1" thickBot="1" x14ac:dyDescent="0.25">
      <c r="A17" s="133" t="s">
        <v>191</v>
      </c>
      <c r="B17" s="132">
        <f>'Биланс на состојба'!B20</f>
        <v>553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428360</v>
      </c>
      <c r="C18" s="132">
        <f>'Биланс на состојба'!C21</f>
        <v>428359</v>
      </c>
      <c r="D18" s="134">
        <f>'Биланс на состојба'!D21</f>
        <v>99.999766551498737</v>
      </c>
    </row>
    <row r="19" spans="1:4" ht="14.25" thickTop="1" thickBot="1" x14ac:dyDescent="0.25">
      <c r="A19" s="136" t="s">
        <v>333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334</v>
      </c>
      <c r="B20" s="132">
        <f>'Биланс на состојба'!B23</f>
        <v>27033</v>
      </c>
      <c r="C20" s="132">
        <f>'Биланс на состојба'!C23</f>
        <v>17584</v>
      </c>
      <c r="D20" s="134">
        <f>'Биланс на состојба'!D23</f>
        <v>65.046424740132437</v>
      </c>
    </row>
    <row r="21" spans="1:4" ht="14.25" thickTop="1" thickBot="1" x14ac:dyDescent="0.25">
      <c r="A21" s="136" t="s">
        <v>335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628798</v>
      </c>
      <c r="C24" s="132">
        <f>'Биланс на состојба'!C27</f>
        <v>618244</v>
      </c>
      <c r="D24" s="130">
        <f>'Биланс на состојба'!D27</f>
        <v>98.321559546945124</v>
      </c>
    </row>
    <row r="25" spans="1:4" ht="14.25" thickTop="1" thickBot="1" x14ac:dyDescent="0.25">
      <c r="A25" s="131" t="s">
        <v>196</v>
      </c>
      <c r="B25" s="130">
        <f>'Биланс на состојба'!B28</f>
        <v>548194</v>
      </c>
      <c r="C25" s="130">
        <f>'Биланс на состојба'!C28</f>
        <v>526244</v>
      </c>
      <c r="D25" s="134">
        <f>'Биланс на состојба'!D28</f>
        <v>95.995943042061754</v>
      </c>
    </row>
    <row r="26" spans="1:4" ht="14.25" thickTop="1" thickBot="1" x14ac:dyDescent="0.25">
      <c r="A26" s="133" t="s">
        <v>197</v>
      </c>
      <c r="B26" s="132">
        <f>'Биланс на состојба'!B29</f>
        <v>26561</v>
      </c>
      <c r="C26" s="132">
        <f>'Биланс на состојба'!C29</f>
        <v>1794</v>
      </c>
      <c r="D26" s="134">
        <f>'Биланс на состојба'!D29</f>
        <v>6.7542637701893753</v>
      </c>
    </row>
    <row r="27" spans="1:4" ht="14.25" thickTop="1" thickBot="1" x14ac:dyDescent="0.25">
      <c r="A27" s="133" t="s">
        <v>336</v>
      </c>
      <c r="B27" s="132">
        <f>'Биланс на состојба'!B30</f>
        <v>39405</v>
      </c>
      <c r="C27" s="132">
        <f>'Биланс на состојба'!C30</f>
        <v>35452</v>
      </c>
      <c r="D27" s="134">
        <f>'Биланс на состојба'!D30</f>
        <v>89.968278137292231</v>
      </c>
    </row>
    <row r="28" spans="1:4" ht="14.25" thickTop="1" thickBot="1" x14ac:dyDescent="0.25">
      <c r="A28" s="133" t="s">
        <v>198</v>
      </c>
      <c r="B28" s="132">
        <f>'Биланс на состојба'!B31</f>
        <v>1345</v>
      </c>
      <c r="C28" s="132">
        <f>'Биланс на состојба'!C31</f>
        <v>39602</v>
      </c>
      <c r="D28" s="134">
        <f>'Биланс на состојба'!D31</f>
        <v>2944.3866171003715</v>
      </c>
    </row>
    <row r="29" spans="1:4" ht="14.25" thickTop="1" thickBot="1" x14ac:dyDescent="0.25">
      <c r="A29" s="131" t="s">
        <v>199</v>
      </c>
      <c r="B29" s="132">
        <f>'Биланс на состојба'!B32</f>
        <v>1593</v>
      </c>
      <c r="C29" s="132">
        <f>'Биланс на состојба'!C32</f>
        <v>3501</v>
      </c>
      <c r="D29" s="134">
        <f>'Биланс на состојба'!D32</f>
        <v>219.77401129943505</v>
      </c>
    </row>
    <row r="30" spans="1:4" ht="14.25" thickTop="1" thickBot="1" x14ac:dyDescent="0.25">
      <c r="A30" s="131" t="s">
        <v>337</v>
      </c>
      <c r="B30" s="132">
        <f>'Биланс на состојба'!B33</f>
        <v>11700</v>
      </c>
      <c r="C30" s="132">
        <f>'Биланс на состојба'!C33</f>
        <v>11651</v>
      </c>
      <c r="D30" s="134">
        <f>'Биланс на состојба'!D33</f>
        <v>99.581196581196579</v>
      </c>
    </row>
    <row r="31" spans="1:4" ht="14.25" thickTop="1" thickBot="1" x14ac:dyDescent="0.25">
      <c r="A31" s="137" t="s">
        <v>200</v>
      </c>
      <c r="B31" s="130">
        <f>'Биланс на состојба'!B34</f>
        <v>1655478</v>
      </c>
      <c r="C31" s="130">
        <f>'Биланс на состојба'!C34</f>
        <v>1622855</v>
      </c>
      <c r="D31" s="130">
        <f>'Биланс на состојба'!D34</f>
        <v>98.029390907037111</v>
      </c>
    </row>
    <row r="32" spans="1:4" ht="14.25" thickTop="1" thickBot="1" x14ac:dyDescent="0.25">
      <c r="A32" s="131" t="s">
        <v>201</v>
      </c>
      <c r="B32" s="134">
        <f>'Биланс на состојба'!B35</f>
        <v>21992</v>
      </c>
      <c r="C32" s="134">
        <f>'Биланс на состојба'!C35</f>
        <v>14916</v>
      </c>
      <c r="D32" s="134">
        <f>'Биланс на состојба'!D35</f>
        <v>67.824663514005096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1569340</v>
      </c>
      <c r="C34" s="130">
        <f>'Биланс на состојба'!C37</f>
        <v>1571067</v>
      </c>
      <c r="D34" s="130">
        <f>'Биланс на состојба'!D37</f>
        <v>100.11004626148572</v>
      </c>
    </row>
    <row r="35" spans="1:4" ht="14.25" thickTop="1" thickBot="1" x14ac:dyDescent="0.25">
      <c r="A35" s="141" t="s">
        <v>338</v>
      </c>
      <c r="B35" s="132">
        <f>'Биланс на состојба'!B38</f>
        <v>1281979</v>
      </c>
      <c r="C35" s="132">
        <f>'Биланс на состојба'!C38</f>
        <v>1281979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226519</v>
      </c>
      <c r="C36" s="132">
        <f>'Биланс на состојба'!C39</f>
        <v>210502</v>
      </c>
      <c r="D36" s="134">
        <f>'Биланс на состојба'!D39</f>
        <v>92.929069967640686</v>
      </c>
    </row>
    <row r="37" spans="1:4" ht="14.25" thickTop="1" thickBot="1" x14ac:dyDescent="0.25">
      <c r="A37" s="131" t="s">
        <v>205</v>
      </c>
      <c r="B37" s="132">
        <f>'Биланс на состојба'!B40</f>
        <v>60842</v>
      </c>
      <c r="C37" s="132">
        <f>'Биланс на состојба'!C40</f>
        <v>78586</v>
      </c>
      <c r="D37" s="134">
        <f>'Биланс на состојба'!D40</f>
        <v>129.16406429768909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86138</v>
      </c>
      <c r="C39" s="130">
        <f>'Биланс на состојба'!C42</f>
        <v>51788</v>
      </c>
      <c r="D39" s="130">
        <f>'Биланс на состојба'!D42</f>
        <v>60.122129605981101</v>
      </c>
    </row>
    <row r="40" spans="1:4" ht="14.25" thickTop="1" thickBot="1" x14ac:dyDescent="0.25">
      <c r="A40" s="137" t="s">
        <v>208</v>
      </c>
      <c r="B40" s="130">
        <f>'Биланс на состојба'!B43</f>
        <v>86138</v>
      </c>
      <c r="C40" s="130">
        <f>'Биланс на состојба'!C43</f>
        <v>51788</v>
      </c>
      <c r="D40" s="130">
        <f>'Биланс на состојба'!D43</f>
        <v>60.122129605981101</v>
      </c>
    </row>
    <row r="41" spans="1:4" ht="14.25" thickTop="1" thickBot="1" x14ac:dyDescent="0.25">
      <c r="A41" s="131" t="s">
        <v>209</v>
      </c>
      <c r="B41" s="132">
        <f>'Биланс на состојба'!B44</f>
        <v>24967</v>
      </c>
      <c r="C41" s="132">
        <f>'Биланс на состојба'!C44</f>
        <v>10886</v>
      </c>
      <c r="D41" s="134">
        <f>'Биланс на состојба'!D44</f>
        <v>43.601554051347776</v>
      </c>
    </row>
    <row r="42" spans="1:4" ht="14.25" thickTop="1" thickBot="1" x14ac:dyDescent="0.25">
      <c r="A42" s="133" t="s">
        <v>210</v>
      </c>
      <c r="B42" s="132">
        <f>'Биланс на состојба'!B45</f>
        <v>39613</v>
      </c>
      <c r="C42" s="132">
        <f>'Биланс на состојба'!C45</f>
        <v>10831</v>
      </c>
      <c r="D42" s="134">
        <f>'Биланс на состојба'!D45</f>
        <v>27.342034180698256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468</v>
      </c>
      <c r="C44" s="132">
        <f>'Биланс на состојба'!C47</f>
        <v>10483</v>
      </c>
      <c r="D44" s="134">
        <f>'Биланс на состојба'!D47</f>
        <v>2239.9572649572651</v>
      </c>
    </row>
    <row r="45" spans="1:4" ht="14.25" thickTop="1" thickBot="1" x14ac:dyDescent="0.25">
      <c r="A45" s="133" t="s">
        <v>339</v>
      </c>
      <c r="B45" s="134">
        <f>'Биланс на состојба'!B48</f>
        <v>14565</v>
      </c>
      <c r="C45" s="134">
        <f>'Биланс на состојба'!C48</f>
        <v>15228</v>
      </c>
      <c r="D45" s="134">
        <f>'Биланс на состојба'!D48</f>
        <v>104.55200823892893</v>
      </c>
    </row>
    <row r="46" spans="1:4" ht="14.25" thickTop="1" thickBot="1" x14ac:dyDescent="0.25">
      <c r="A46" s="133" t="s">
        <v>340</v>
      </c>
      <c r="B46" s="132">
        <f>'Биланс на состојба'!B49</f>
        <v>6525</v>
      </c>
      <c r="C46" s="132">
        <f>'Биланс на состојба'!C49</f>
        <v>4360</v>
      </c>
      <c r="D46" s="134">
        <f>'Биланс на состојба'!D49</f>
        <v>66.819923371647505</v>
      </c>
    </row>
    <row r="47" spans="1:4" ht="14.25" thickTop="1" thickBot="1" x14ac:dyDescent="0.25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 x14ac:dyDescent="0.25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1655478</v>
      </c>
      <c r="C53" s="130">
        <f>'Биланс на состојба'!C56</f>
        <v>1622855</v>
      </c>
      <c r="D53" s="130">
        <f>'Биланс на состојба'!D56</f>
        <v>98.029390907037111</v>
      </c>
    </row>
    <row r="54" spans="1:4" ht="14.25" thickTop="1" thickBot="1" x14ac:dyDescent="0.25">
      <c r="A54" s="131" t="s">
        <v>218</v>
      </c>
      <c r="B54" s="132">
        <f>'Биланс на состојба'!B57</f>
        <v>21992</v>
      </c>
      <c r="C54" s="132">
        <f>'Биланс на состојба'!C57</f>
        <v>14916</v>
      </c>
      <c r="D54" s="134">
        <f>'Биланс на состојба'!D57</f>
        <v>67.824663514005096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“ТЕТЕКС“АД ТЕТОВО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326</v>
      </c>
      <c r="E3" s="148">
        <f>'ФИ-Почетна'!$C$23</f>
        <v>2020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375</v>
      </c>
      <c r="C11" s="130">
        <f>'Биланс на успех - природа'!C11</f>
        <v>232592</v>
      </c>
      <c r="D11" s="130">
        <f>'Биланс на успех - природа'!D11</f>
        <v>160161</v>
      </c>
      <c r="E11" s="130">
        <f>'Биланс на успех - природа'!E11</f>
        <v>68.859204099883058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167662</v>
      </c>
      <c r="D12" s="134">
        <f>'Биланс на успех - природа'!D12</f>
        <v>76910</v>
      </c>
      <c r="E12" s="134">
        <f>'Биланс на успех - природа'!E12</f>
        <v>45.872052104829955</v>
      </c>
      <c r="F12" s="161"/>
    </row>
    <row r="13" spans="1:6" ht="15.75" customHeight="1" thickTop="1" thickBot="1" x14ac:dyDescent="0.25">
      <c r="A13" s="159" t="s">
        <v>343</v>
      </c>
      <c r="B13" s="162" t="s">
        <v>235</v>
      </c>
      <c r="C13" s="163">
        <f>'Биланс на успех - природа'!C13</f>
        <v>89881</v>
      </c>
      <c r="D13" s="163">
        <f>'Биланс на успех - природа'!D13</f>
        <v>61536</v>
      </c>
      <c r="E13" s="134">
        <f>'Биланс на успех - природа'!E13</f>
        <v>68.46385776749257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77781</v>
      </c>
      <c r="D14" s="163">
        <f>'Биланс на успех - природа'!D14</f>
        <v>15374</v>
      </c>
      <c r="E14" s="134">
        <f>'Биланс на успех - природа'!E14</f>
        <v>19.765752561679587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371</v>
      </c>
      <c r="C16" s="163">
        <f>'Биланс на успех - природа'!C16</f>
        <v>285848</v>
      </c>
      <c r="D16" s="163">
        <f>'Биланс на успех - природа'!D16</f>
        <v>274444</v>
      </c>
      <c r="E16" s="134">
        <f>'Биланс на успех - природа'!E16</f>
        <v>96.010467101396543</v>
      </c>
      <c r="F16" s="161"/>
    </row>
    <row r="17" spans="1:6" ht="27" thickTop="1" thickBot="1" x14ac:dyDescent="0.25">
      <c r="A17" s="159">
        <v>5</v>
      </c>
      <c r="B17" s="162" t="s">
        <v>372</v>
      </c>
      <c r="C17" s="163">
        <f>'Биланс на успех - природа'!C17</f>
        <v>274444</v>
      </c>
      <c r="D17" s="163">
        <f>'Биланс на успех - природа'!D17</f>
        <v>262210</v>
      </c>
      <c r="E17" s="134">
        <f>'Биланс на успех - природа'!E17</f>
        <v>95.54225998746557</v>
      </c>
      <c r="F17" s="161"/>
    </row>
    <row r="18" spans="1:6" ht="18" customHeight="1" thickTop="1" thickBot="1" x14ac:dyDescent="0.25">
      <c r="A18" s="159">
        <v>6</v>
      </c>
      <c r="B18" s="162" t="s">
        <v>373</v>
      </c>
      <c r="C18" s="163">
        <f>'Биланс на успех - природа'!C18</f>
        <v>44069</v>
      </c>
      <c r="D18" s="163">
        <f>'Биланс на успех - природа'!D18</f>
        <v>4886</v>
      </c>
      <c r="E18" s="134">
        <f>'Биланс на успех - природа'!E18</f>
        <v>11.08715877374118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20861</v>
      </c>
      <c r="D19" s="163">
        <f>'Биланс на успех - природа'!D19</f>
        <v>78365</v>
      </c>
      <c r="E19" s="134">
        <f>'Биланс на успех - природа'!E19</f>
        <v>375.65313263985428</v>
      </c>
      <c r="F19" s="161"/>
    </row>
    <row r="20" spans="1:6" ht="18" customHeight="1" thickTop="1" thickBot="1" x14ac:dyDescent="0.25">
      <c r="A20" s="159">
        <v>8</v>
      </c>
      <c r="B20" s="165" t="s">
        <v>374</v>
      </c>
      <c r="C20" s="130">
        <f>'Биланс на успех - природа'!C20</f>
        <v>225993</v>
      </c>
      <c r="D20" s="130">
        <f>'Биланс на успех - природа'!D20</f>
        <v>115653</v>
      </c>
      <c r="E20" s="130">
        <f>'Биланс на успех - природа'!E20</f>
        <v>51.175478886514178</v>
      </c>
      <c r="F20" s="161"/>
    </row>
    <row r="21" spans="1:6" ht="18" customHeight="1" thickTop="1" thickBot="1" x14ac:dyDescent="0.25">
      <c r="A21" s="159">
        <v>9</v>
      </c>
      <c r="B21" s="166" t="s">
        <v>361</v>
      </c>
      <c r="C21" s="163">
        <f>'Биланс на успех - природа'!C21</f>
        <v>15140</v>
      </c>
      <c r="D21" s="163">
        <f>'Биланс на успех - природа'!D21</f>
        <v>15175</v>
      </c>
      <c r="E21" s="134">
        <f>'Биланс на успех - природа'!E21</f>
        <v>100.23117569352709</v>
      </c>
      <c r="F21" s="161"/>
    </row>
    <row r="22" spans="1:6" ht="18" customHeight="1" thickTop="1" thickBot="1" x14ac:dyDescent="0.25">
      <c r="A22" s="159">
        <v>10</v>
      </c>
      <c r="B22" s="166" t="s">
        <v>362</v>
      </c>
      <c r="C22" s="163">
        <f>'Биланс на успех - природа'!C22</f>
        <v>96147</v>
      </c>
      <c r="D22" s="163">
        <f>'Биланс на успех - природа'!D22</f>
        <v>20072</v>
      </c>
      <c r="E22" s="134">
        <f>'Биланс на успех - природа'!E22</f>
        <v>20.876366397287487</v>
      </c>
      <c r="F22" s="161"/>
    </row>
    <row r="23" spans="1:6" ht="18" customHeight="1" thickTop="1" thickBot="1" x14ac:dyDescent="0.25">
      <c r="A23" s="159">
        <v>11</v>
      </c>
      <c r="B23" s="166" t="s">
        <v>363</v>
      </c>
      <c r="C23" s="163">
        <f>'Биланс на успех - природа'!C23</f>
        <v>3333</v>
      </c>
      <c r="D23" s="163">
        <f>'Биланс на успех - природа'!D23</f>
        <v>1618</v>
      </c>
      <c r="E23" s="134">
        <f>'Биланс на успех - природа'!E23</f>
        <v>48.544854485448546</v>
      </c>
      <c r="F23" s="161"/>
    </row>
    <row r="24" spans="1:6" ht="14.25" thickTop="1" thickBot="1" x14ac:dyDescent="0.25">
      <c r="A24" s="159">
        <v>12</v>
      </c>
      <c r="B24" s="166" t="s">
        <v>364</v>
      </c>
      <c r="C24" s="163">
        <f>'Биланс на успех - природа'!C24</f>
        <v>11127</v>
      </c>
      <c r="D24" s="163">
        <f>'Биланс на успех - природа'!D24</f>
        <v>8366</v>
      </c>
      <c r="E24" s="134">
        <f>'Биланс на успех - природа'!E24</f>
        <v>75.186483328839756</v>
      </c>
      <c r="F24" s="161"/>
    </row>
    <row r="25" spans="1:6" ht="18" customHeight="1" thickTop="1" thickBot="1" x14ac:dyDescent="0.25">
      <c r="A25" s="159">
        <v>13</v>
      </c>
      <c r="B25" s="166" t="s">
        <v>365</v>
      </c>
      <c r="C25" s="163">
        <f>'Биланс на успех - природа'!C25</f>
        <v>12030</v>
      </c>
      <c r="D25" s="163">
        <f>'Биланс на успех - природа'!D25</f>
        <v>9723</v>
      </c>
      <c r="E25" s="134">
        <f>'Биланс на успех - природа'!E25</f>
        <v>80.822942643391528</v>
      </c>
      <c r="F25" s="161"/>
    </row>
    <row r="26" spans="1:6" ht="18" customHeight="1" thickTop="1" thickBot="1" x14ac:dyDescent="0.25">
      <c r="A26" s="159">
        <v>14</v>
      </c>
      <c r="B26" s="166" t="s">
        <v>366</v>
      </c>
      <c r="C26" s="163">
        <f>'Биланс на успех - природа'!C26</f>
        <v>81286</v>
      </c>
      <c r="D26" s="163">
        <f>'Биланс на успех - природа'!D26</f>
        <v>46543</v>
      </c>
      <c r="E26" s="134">
        <f>'Биланс на успех - природа'!E26</f>
        <v>57.25832246635337</v>
      </c>
      <c r="F26" s="161"/>
    </row>
    <row r="27" spans="1:6" ht="14.25" customHeight="1" thickTop="1" thickBot="1" x14ac:dyDescent="0.25">
      <c r="A27" s="159">
        <v>15</v>
      </c>
      <c r="B27" s="162" t="s">
        <v>367</v>
      </c>
      <c r="C27" s="163">
        <f>'Биланс на успех - природа'!C27</f>
        <v>4648</v>
      </c>
      <c r="D27" s="163">
        <f>'Биланс на успех - природа'!D27</f>
        <v>4694</v>
      </c>
      <c r="E27" s="134">
        <f>'Биланс на успех - природа'!E27</f>
        <v>100.98967297762478</v>
      </c>
      <c r="F27" s="161"/>
    </row>
    <row r="28" spans="1:6" ht="18" customHeight="1" thickTop="1" thickBot="1" x14ac:dyDescent="0.25">
      <c r="A28" s="159">
        <v>16</v>
      </c>
      <c r="B28" s="166" t="s">
        <v>368</v>
      </c>
      <c r="C28" s="163">
        <f>'Биланс на успех - природа'!C28</f>
        <v>0</v>
      </c>
      <c r="D28" s="163">
        <f>'Биланс на успех - природа'!D28</f>
        <v>573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369</v>
      </c>
      <c r="C29" s="163">
        <f>'Биланс на успех - природа'!C29</f>
        <v>1906</v>
      </c>
      <c r="D29" s="163">
        <f>'Биланс на успех - природа'!D29</f>
        <v>8102</v>
      </c>
      <c r="E29" s="134">
        <f>'Биланс на успех - природа'!E29</f>
        <v>425.07869884575024</v>
      </c>
      <c r="F29" s="161"/>
    </row>
    <row r="30" spans="1:6" ht="18" customHeight="1" thickTop="1" thickBot="1" x14ac:dyDescent="0.25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376</v>
      </c>
      <c r="D31" s="163">
        <f>'Биланс на успех - природа'!D31</f>
        <v>787</v>
      </c>
      <c r="E31" s="134">
        <f>'Биланс на успех - природа'!E31</f>
        <v>209.30851063829786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-4805</v>
      </c>
      <c r="D32" s="167">
        <f>'Биланс на успех - природа'!D32</f>
        <v>32274</v>
      </c>
      <c r="E32" s="167">
        <f>'Биланс на успех - природа'!E32</f>
        <v>0</v>
      </c>
      <c r="F32" s="161"/>
    </row>
    <row r="33" spans="1:6" ht="14.25" customHeight="1" thickTop="1" thickBot="1" x14ac:dyDescent="0.25">
      <c r="A33" s="159">
        <v>21</v>
      </c>
      <c r="B33" s="166" t="s">
        <v>350</v>
      </c>
      <c r="C33" s="167">
        <f>'Биланс на успех - природа'!C33</f>
        <v>40430</v>
      </c>
      <c r="D33" s="167">
        <f>'Биланс на успех - природа'!D33</f>
        <v>43912</v>
      </c>
      <c r="E33" s="130">
        <f>'Биланс на успех - природа'!E33</f>
        <v>108.61241652238436</v>
      </c>
      <c r="F33" s="161"/>
    </row>
    <row r="34" spans="1:6" ht="30" customHeight="1" thickTop="1" thickBot="1" x14ac:dyDescent="0.25">
      <c r="A34" s="159" t="s">
        <v>344</v>
      </c>
      <c r="B34" s="162" t="s">
        <v>256</v>
      </c>
      <c r="C34" s="163">
        <f>'Биланс на успех - природа'!C34</f>
        <v>40430</v>
      </c>
      <c r="D34" s="163">
        <f>'Биланс на успех - природа'!D34</f>
        <v>43912</v>
      </c>
      <c r="E34" s="134">
        <f>'Биланс на успех - природа'!E34</f>
        <v>108.61241652238436</v>
      </c>
      <c r="F34" s="161"/>
    </row>
    <row r="35" spans="1:6" ht="18.75" customHeight="1" thickTop="1" thickBot="1" x14ac:dyDescent="0.25">
      <c r="A35" s="159" t="s">
        <v>345</v>
      </c>
      <c r="B35" s="162" t="s">
        <v>351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353</v>
      </c>
      <c r="C37" s="130">
        <f>'Биланс на успех - природа'!C37</f>
        <v>1449</v>
      </c>
      <c r="D37" s="130">
        <f>'Биланс на успех - природа'!D37</f>
        <v>589</v>
      </c>
      <c r="E37" s="130">
        <f>'Биланс на успех - природа'!E37</f>
        <v>40.648723257418915</v>
      </c>
      <c r="F37" s="161"/>
    </row>
    <row r="38" spans="1:6" ht="18" customHeight="1" thickTop="1" thickBot="1" x14ac:dyDescent="0.25">
      <c r="A38" s="159" t="s">
        <v>347</v>
      </c>
      <c r="B38" s="162" t="s">
        <v>257</v>
      </c>
      <c r="C38" s="163">
        <f>'Биланс на успех - природа'!C38</f>
        <v>1449</v>
      </c>
      <c r="D38" s="163">
        <f>'Биланс на успех - природа'!D38</f>
        <v>589</v>
      </c>
      <c r="E38" s="134">
        <f>'Биланс на успех - природа'!E38</f>
        <v>40.648723257418915</v>
      </c>
      <c r="F38" s="161"/>
    </row>
    <row r="39" spans="1:6" ht="18" customHeight="1" thickTop="1" thickBot="1" x14ac:dyDescent="0.25">
      <c r="A39" s="159" t="s">
        <v>348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 x14ac:dyDescent="0.25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355</v>
      </c>
      <c r="C41" s="130">
        <f>'Биланс на успех - природа'!C41</f>
        <v>34176</v>
      </c>
      <c r="D41" s="130">
        <f>'Биланс на успех - природа'!D41</f>
        <v>75597</v>
      </c>
      <c r="E41" s="130">
        <f>'Биланс на успех - природа'!E41</f>
        <v>221.19908707865167</v>
      </c>
      <c r="F41" s="161"/>
    </row>
    <row r="42" spans="1:6" ht="18" customHeight="1" thickTop="1" thickBot="1" x14ac:dyDescent="0.25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34176</v>
      </c>
      <c r="D43" s="130">
        <f>'Биланс на успех - природа'!D43</f>
        <v>75597</v>
      </c>
      <c r="E43" s="130">
        <f>'Биланс на успех - природа'!E43</f>
        <v>221.19908707865167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184</v>
      </c>
      <c r="D44" s="163">
        <f>'Биланс на успех - природа'!D44</f>
        <v>4740</v>
      </c>
      <c r="E44" s="134">
        <f>'Биланс на успех - природа'!E44</f>
        <v>2576.086956521739</v>
      </c>
      <c r="F44" s="161"/>
    </row>
    <row r="45" spans="1:6" ht="18" customHeight="1" thickTop="1" thickBot="1" x14ac:dyDescent="0.25">
      <c r="A45" s="159">
        <v>27</v>
      </c>
      <c r="B45" s="165" t="s">
        <v>357</v>
      </c>
      <c r="C45" s="130">
        <f>'Биланс на успех - природа'!C45</f>
        <v>33992</v>
      </c>
      <c r="D45" s="130">
        <f>'Биланс на успех - природа'!D45</f>
        <v>70857</v>
      </c>
      <c r="E45" s="130">
        <f>'Биланс на успех - природа'!E45</f>
        <v>208.45198870322429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358</v>
      </c>
      <c r="C47" s="130">
        <f>'Биланс на успех - природа'!C47</f>
        <v>33992</v>
      </c>
      <c r="D47" s="130">
        <f>'Биланс на успех - природа'!D47</f>
        <v>70857</v>
      </c>
      <c r="E47" s="130">
        <f>'Биланс на успех - природа'!E47</f>
        <v>208.45198870322429</v>
      </c>
    </row>
    <row r="48" spans="1:6" ht="14.25" thickTop="1" thickBot="1" x14ac:dyDescent="0.25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360</v>
      </c>
      <c r="C49" s="130">
        <f>'Биланс на успех - природа'!C49</f>
        <v>33992</v>
      </c>
      <c r="D49" s="130">
        <f>'Биланс на успех - природа'!D49</f>
        <v>70857</v>
      </c>
      <c r="E49" s="130">
        <f>'Биланс на успех - природа'!E49</f>
        <v>208.45198870322429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“ТЕТЕКС“АД ТЕТОВО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326</v>
      </c>
      <c r="D3" s="172">
        <f>'ФИ-Почетна'!$C$23</f>
        <v>2020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-4787</v>
      </c>
      <c r="C8" s="178">
        <f>'Паричен тек'!C9</f>
        <v>40886</v>
      </c>
      <c r="D8" s="178">
        <f>'Паричен тек'!D9</f>
        <v>0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33992</v>
      </c>
      <c r="C9" s="180">
        <f>'Паричен тек'!C10</f>
        <v>70857</v>
      </c>
      <c r="D9" s="180">
        <f>'Паричен тек'!D10</f>
        <v>208.45198870322429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4648</v>
      </c>
      <c r="C11" s="182">
        <f>'Паричен тек'!C12</f>
        <v>4694</v>
      </c>
      <c r="D11" s="182">
        <f>'Паричен тек'!D12</f>
        <v>100.98967297762478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20965</v>
      </c>
      <c r="C13" s="182">
        <f>'Паричен тек'!C14</f>
        <v>21950</v>
      </c>
      <c r="D13" s="182">
        <f>'Паричен тек'!D14</f>
        <v>104.69830670164559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9188</v>
      </c>
      <c r="C14" s="182">
        <f>'Паричен тек'!C15</f>
        <v>24767</v>
      </c>
      <c r="D14" s="182">
        <f>'Паричен тек'!D15</f>
        <v>269.55811928602526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-35264</v>
      </c>
      <c r="C16" s="182">
        <f>'Паричен тек'!C17</f>
        <v>3953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255</v>
      </c>
      <c r="C17" s="182">
        <f>'Паричен тек'!C18</f>
        <v>49</v>
      </c>
      <c r="D17" s="182">
        <f>'Паричен тек'!D18</f>
        <v>19.215686274509807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141</v>
      </c>
      <c r="C18" s="182">
        <f>'Паричен тек'!C19</f>
        <v>-10835</v>
      </c>
      <c r="D18" s="182">
        <f>'Паричен тек'!D19</f>
        <v>-7684.3971631205677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2593</v>
      </c>
      <c r="C19" s="182">
        <f>'Паричен тек'!C20</f>
        <v>-3245</v>
      </c>
      <c r="D19" s="182">
        <f>'Паричен тек'!D20</f>
        <v>-125.14462013112224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1853</v>
      </c>
      <c r="C20" s="182">
        <f>'Паричен тек'!C21</f>
        <v>10678</v>
      </c>
      <c r="D20" s="182">
        <f>'Паричен тек'!D21</f>
        <v>576.25472207231519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-2001</v>
      </c>
      <c r="C21" s="182">
        <f>'Паричен тек'!C22</f>
        <v>-2165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-39914</v>
      </c>
      <c r="C23" s="182">
        <f>'Паричен тек'!C24</f>
        <v>-41560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-1243</v>
      </c>
      <c r="C27" s="182">
        <f>'Паричен тек'!C28</f>
        <v>-38257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36130</v>
      </c>
      <c r="C28" s="178">
        <f>'Паричен тек'!C29</f>
        <v>54465</v>
      </c>
      <c r="D28" s="178">
        <f>'Паричен тек'!D29</f>
        <v>150.74730141156934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0</v>
      </c>
      <c r="C29" s="182">
        <f>'Паричен тек'!C30</f>
        <v>0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-2532</v>
      </c>
      <c r="C30" s="182">
        <f>'Паричен тек'!C31</f>
        <v>17375</v>
      </c>
      <c r="D30" s="182">
        <f>'Паричен тек'!D31</f>
        <v>0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1382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39914</v>
      </c>
      <c r="C36" s="182">
        <f>'Паричен тек'!C37</f>
        <v>41560</v>
      </c>
      <c r="D36" s="182">
        <f>'Паричен тек'!D37</f>
        <v>104.12386631257202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-2634</v>
      </c>
      <c r="C37" s="182">
        <f>'Паричен тек'!C38</f>
        <v>-4470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-56200</v>
      </c>
      <c r="C38" s="178">
        <f>'Паричен тек'!C39</f>
        <v>-93443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9524</v>
      </c>
      <c r="C40" s="182">
        <f>'Паричен тек'!C41</f>
        <v>-28782</v>
      </c>
      <c r="D40" s="182">
        <f>'Паричен тек'!D41</f>
        <v>-302.20495590088194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-65724</v>
      </c>
      <c r="C43" s="182">
        <f>'Паричен тек'!C44</f>
        <v>-64661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-24857</v>
      </c>
      <c r="C46" s="178">
        <f>'Паричен тек'!C47</f>
        <v>1908</v>
      </c>
      <c r="D46" s="178">
        <f>'Паричен тек'!D47</f>
        <v>0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26449</v>
      </c>
      <c r="C47" s="182">
        <f>'Паричен тек'!C48</f>
        <v>1593</v>
      </c>
      <c r="D47" s="182">
        <f>'Паричен тек'!D48</f>
        <v>6.0229120193580101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1592</v>
      </c>
      <c r="C48" s="178">
        <f>'Паричен тек'!C49</f>
        <v>3501</v>
      </c>
      <c r="D48" s="178">
        <f>'Паричен тек'!D49</f>
        <v>219.91206030150755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>“ТЕТЕКС“АД ТЕТОВО</v>
      </c>
      <c r="C2" s="268"/>
      <c r="D2" s="268"/>
      <c r="E2" s="186" t="s">
        <v>326</v>
      </c>
      <c r="F2" s="266">
        <f>'ФИ-Почетна'!$C$23</f>
        <v>2020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1281980</v>
      </c>
      <c r="C7" s="192">
        <f>Капитал!C9</f>
        <v>0</v>
      </c>
      <c r="D7" s="192">
        <f>Капитал!D9</f>
        <v>223329</v>
      </c>
      <c r="E7" s="192">
        <f>Капитал!E9</f>
        <v>94381</v>
      </c>
      <c r="F7" s="192">
        <f>Капитал!F9</f>
        <v>0</v>
      </c>
      <c r="G7" s="193">
        <f>Капитал!G9</f>
        <v>1599690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33992</v>
      </c>
      <c r="F12" s="195">
        <f>Капитал!F14</f>
        <v>0</v>
      </c>
      <c r="G12" s="193">
        <f>Капитал!G14</f>
        <v>33992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1807</v>
      </c>
      <c r="E13" s="195">
        <f>Капитал!E15</f>
        <v>-1807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-65724</v>
      </c>
      <c r="F14" s="195">
        <f>Капитал!F16</f>
        <v>0</v>
      </c>
      <c r="G14" s="193">
        <f>Капитал!G16</f>
        <v>-65724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1382</v>
      </c>
      <c r="E18" s="195">
        <f>Капитал!E20</f>
        <v>0</v>
      </c>
      <c r="F18" s="195">
        <f>Капитал!F20</f>
        <v>0</v>
      </c>
      <c r="G18" s="193">
        <f>Капитал!G20</f>
        <v>1382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 x14ac:dyDescent="0.25">
      <c r="A26" s="198" t="s">
        <v>156</v>
      </c>
      <c r="B26" s="199">
        <f>Капитал!B28</f>
        <v>1281980</v>
      </c>
      <c r="C26" s="199">
        <f>Капитал!C28</f>
        <v>0</v>
      </c>
      <c r="D26" s="199">
        <f>Капитал!D28</f>
        <v>226518</v>
      </c>
      <c r="E26" s="199">
        <f>Капитал!E28</f>
        <v>60842</v>
      </c>
      <c r="F26" s="199">
        <f>Капитал!F28</f>
        <v>0</v>
      </c>
      <c r="G26" s="199">
        <f>Капитал!G28</f>
        <v>1569340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70857</v>
      </c>
      <c r="F31" s="195">
        <f>Капитал!F33</f>
        <v>0</v>
      </c>
      <c r="G31" s="201">
        <f>Капитал!G33</f>
        <v>70857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1700</v>
      </c>
      <c r="E32" s="195">
        <f>Капитал!E34</f>
        <v>-1700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-13248</v>
      </c>
      <c r="E33" s="195">
        <f>Капитал!E35</f>
        <v>-51413</v>
      </c>
      <c r="F33" s="195">
        <f>Капитал!F35</f>
        <v>0</v>
      </c>
      <c r="G33" s="201">
        <f>Капитал!G35</f>
        <v>-64661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-1736</v>
      </c>
      <c r="E37" s="195">
        <f>Капитал!E39</f>
        <v>0</v>
      </c>
      <c r="F37" s="195">
        <f>Капитал!F39</f>
        <v>0</v>
      </c>
      <c r="G37" s="201">
        <f>Капитал!G39</f>
        <v>-1736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-2734</v>
      </c>
      <c r="E44" s="197">
        <f>Капитал!E46</f>
        <v>0</v>
      </c>
      <c r="F44" s="197">
        <f>Капитал!F46</f>
        <v>0</v>
      </c>
      <c r="G44" s="201">
        <f>Капитал!G46</f>
        <v>-2734</v>
      </c>
    </row>
    <row r="45" spans="1:7" ht="14.25" thickTop="1" thickBot="1" x14ac:dyDescent="0.25">
      <c r="A45" s="198" t="s">
        <v>158</v>
      </c>
      <c r="B45" s="199">
        <f>Капитал!B47</f>
        <v>1281980</v>
      </c>
      <c r="C45" s="199">
        <f>Капитал!C47</f>
        <v>0</v>
      </c>
      <c r="D45" s="199">
        <f>Капитал!D47</f>
        <v>210500</v>
      </c>
      <c r="E45" s="199">
        <f>Капитал!E47</f>
        <v>78586</v>
      </c>
      <c r="F45" s="199">
        <f>Капитал!F47</f>
        <v>0</v>
      </c>
      <c r="G45" s="199">
        <f>Капитал!G47</f>
        <v>1571066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xxx</cp:lastModifiedBy>
  <cp:lastPrinted>2021-02-04T12:44:59Z</cp:lastPrinted>
  <dcterms:created xsi:type="dcterms:W3CDTF">2008-02-12T15:15:13Z</dcterms:created>
  <dcterms:modified xsi:type="dcterms:W3CDTF">2021-02-23T09:54:14Z</dcterms:modified>
</cp:coreProperties>
</file>