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14250" yWindow="645" windowWidth="4950" windowHeight="10365" tabRatio="848" activeTab="2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 iterate="1"/>
</workbook>
</file>

<file path=xl/calcChain.xml><?xml version="1.0" encoding="utf-8"?>
<calcChain xmlns="http://schemas.openxmlformats.org/spreadsheetml/2006/main">
  <c r="D45" i="22" l="1"/>
  <c r="B9" i="7" l="1"/>
  <c r="B39" i="7" l="1"/>
  <c r="B29" i="7"/>
  <c r="C12" i="22"/>
  <c r="C11" i="22" s="1"/>
  <c r="C20" i="22"/>
  <c r="C33" i="22"/>
  <c r="C37" i="22"/>
  <c r="B43" i="25"/>
  <c r="B42" i="25" s="1"/>
  <c r="B37" i="25"/>
  <c r="B27" i="25"/>
  <c r="B13" i="25"/>
  <c r="B19" i="25"/>
  <c r="B56" i="25" l="1"/>
  <c r="C32" i="22"/>
  <c r="C41" i="22" s="1"/>
  <c r="C43" i="22" s="1"/>
  <c r="C45" i="22" s="1"/>
  <c r="B11" i="25"/>
  <c r="B34" i="25" s="1"/>
  <c r="C47" i="22" l="1"/>
  <c r="C49" i="22"/>
  <c r="C51" i="25"/>
  <c r="C43" i="25"/>
  <c r="C42" i="25" s="1"/>
  <c r="C37" i="25"/>
  <c r="C27" i="25"/>
  <c r="C19" i="25"/>
  <c r="C13" i="25"/>
  <c r="D37" i="22"/>
  <c r="D33" i="22"/>
  <c r="D20" i="22"/>
  <c r="D12" i="22"/>
  <c r="D11" i="22" s="1"/>
  <c r="D32" i="22" l="1"/>
  <c r="D41" i="22" s="1"/>
  <c r="D43" i="22" s="1"/>
  <c r="C56" i="25"/>
  <c r="C11" i="25"/>
  <c r="C34" i="25" s="1"/>
  <c r="C9" i="7"/>
  <c r="C39" i="7"/>
  <c r="D47" i="22" l="1"/>
  <c r="B24" i="24" l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8" i="24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39" i="7"/>
  <c r="D38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33" i="22"/>
  <c r="E33" i="20" s="1"/>
  <c r="C40" i="24"/>
  <c r="B48" i="24"/>
  <c r="B40" i="24"/>
  <c r="C39" i="24"/>
  <c r="B16" i="24"/>
  <c r="F26" i="13" l="1"/>
  <c r="B47" i="12"/>
  <c r="B45" i="13" s="1"/>
  <c r="B38" i="6"/>
  <c r="D47" i="12"/>
  <c r="D45" i="13" s="1"/>
  <c r="D29" i="7"/>
  <c r="D28" i="6" s="1"/>
  <c r="D11" i="20"/>
  <c r="C53" i="24"/>
  <c r="D42" i="25"/>
  <c r="D39" i="24" s="1"/>
  <c r="D37" i="25"/>
  <c r="D34" i="24" s="1"/>
  <c r="B10" i="24"/>
  <c r="D11" i="25"/>
  <c r="D8" i="24" s="1"/>
  <c r="C31" i="24"/>
  <c r="D19" i="25"/>
  <c r="D16" i="24" s="1"/>
  <c r="E47" i="12"/>
  <c r="E45" i="13" s="1"/>
  <c r="G28" i="12"/>
  <c r="E20" i="22"/>
  <c r="E20" i="20" s="1"/>
  <c r="C11" i="20"/>
  <c r="B53" i="24"/>
  <c r="B31" i="24"/>
  <c r="D27" i="25"/>
  <c r="D24" i="24" s="1"/>
  <c r="B39" i="24"/>
  <c r="D43" i="25"/>
  <c r="D40" i="24" s="1"/>
  <c r="B8" i="24"/>
  <c r="E12" i="22"/>
  <c r="E12" i="20" s="1"/>
  <c r="E37" i="22"/>
  <c r="E37" i="20" s="1"/>
  <c r="C10" i="24"/>
  <c r="D32" i="20" l="1"/>
  <c r="D34" i="25"/>
  <c r="D31" i="24" s="1"/>
  <c r="G26" i="13"/>
  <c r="G47" i="12"/>
  <c r="G45" i="13" s="1"/>
  <c r="E11" i="22"/>
  <c r="E11" i="20" s="1"/>
  <c r="D56" i="25"/>
  <c r="D53" i="24" s="1"/>
  <c r="E32" i="22" l="1"/>
  <c r="E32" i="20" s="1"/>
  <c r="C32" i="20"/>
  <c r="C41" i="20"/>
  <c r="D41" i="20" l="1"/>
  <c r="E41" i="22"/>
  <c r="E41" i="20" s="1"/>
  <c r="D43" i="20"/>
  <c r="C43" i="20" l="1"/>
  <c r="E43" i="22"/>
  <c r="E43" i="20" s="1"/>
  <c r="E45" i="22"/>
  <c r="E45" i="20" s="1"/>
  <c r="C45" i="20"/>
  <c r="D45" i="20"/>
  <c r="D47" i="20"/>
  <c r="D49" i="22"/>
  <c r="D49" i="20" s="1"/>
  <c r="C49" i="20" l="1"/>
  <c r="E49" i="22"/>
  <c r="E49" i="20" s="1"/>
  <c r="C47" i="20"/>
  <c r="E47" i="22"/>
  <c r="E47" i="20" s="1"/>
  <c r="C39" i="6"/>
  <c r="C47" i="7"/>
  <c r="C46" i="6" l="1"/>
  <c r="C49" i="7"/>
  <c r="C38" i="6"/>
  <c r="C48" i="6" l="1"/>
  <c r="B9" i="6" l="1"/>
  <c r="D10" i="7"/>
  <c r="D9" i="6" s="1"/>
  <c r="B8" i="6" l="1"/>
  <c r="B47" i="7"/>
  <c r="B49" i="7" s="1"/>
  <c r="D9" i="7"/>
  <c r="D8" i="6" s="1"/>
  <c r="B46" i="6" l="1"/>
  <c r="D47" i="7"/>
  <c r="D46" i="6" s="1"/>
  <c r="B48" i="6" l="1"/>
  <c r="D49" i="7"/>
  <c r="D48" i="6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<sst xmlns="http://schemas.openxmlformats.org/spreadsheetml/2006/main" count="475" uniqueCount="380">
  <si>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</si>
  <si>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</si>
  <si>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</si>
  <si>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</si>
  <si>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</si>
  <si>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</si>
  <si>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</si>
  <si>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</si>
  <si>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</si>
  <si>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</si>
  <si>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</si>
  <si>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</si>
  <si>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</si>
  <si>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</si>
  <si>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</si>
  <si>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</si>
  <si>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</si>
  <si>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</si>
  <si>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</si>
  <si>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</si>
  <si>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</si>
  <si>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</si>
  <si>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</si>
  <si>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</si>
  <si>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</si>
  <si>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</si>
  <si>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</si>
  <si>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</si>
  <si>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</si>
  <si>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</si>
  <si>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</si>
  <si>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</si>
  <si>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</si>
  <si>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</si>
  <si>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</si>
  <si>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</si>
  <si>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</si>
  <si>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</si>
  <si>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</si>
  <si>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</si>
  <si>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</si>
  <si>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</si>
  <si>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</si>
  <si>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</si>
  <si>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</si>
  <si>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</si>
  <si>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</si>
  <si>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</si>
  <si>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</si>
  <si>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</si>
  <si>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</si>
  <si>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</si>
  <si>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</si>
  <si>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</si>
  <si>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</si>
  <si>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</si>
  <si>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</si>
  <si>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</si>
  <si>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</si>
  <si>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</si>
  <si>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</si>
  <si>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</si>
  <si>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</si>
  <si>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</si>
  <si>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</si>
  <si>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</si>
  <si>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</si>
  <si>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</si>
  <si>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</si>
  <si>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</si>
  <si>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</si>
  <si>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</si>
  <si>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</si>
  <si>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</si>
  <si>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</si>
  <si>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</si>
  <si>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</si>
  <si>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</si>
  <si>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</si>
  <si>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</si>
  <si>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</si>
  <si>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</si>
  <si>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</si>
  <si>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</si>
  <si>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</si>
  <si>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</si>
  <si>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</si>
  <si>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</si>
  <si>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</si>
  <si>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</si>
  <si>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</si>
  <si>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</si>
  <si>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</si>
  <si>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</si>
  <si>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</si>
  <si>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</si>
  <si>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</si>
  <si>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</si>
  <si>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</si>
  <si>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</si>
  <si>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</si>
  <si>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</si>
  <si>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</si>
  <si>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</si>
  <si>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</si>
  <si>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</si>
  <si>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</si>
  <si>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</si>
  <si>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</si>
  <si>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</si>
  <si>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</si>
  <si>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</si>
  <si>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</si>
  <si>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</si>
  <si>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</si>
  <si>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</si>
  <si>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</si>
  <si>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</si>
  <si>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</si>
  <si>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</si>
  <si>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</si>
  <si>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</si>
  <si>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</si>
  <si>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</si>
  <si>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</si>
  <si>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</si>
  <si>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</si>
  <si>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</si>
  <si>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</si>
  <si>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</si>
  <si>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</si>
  <si>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</si>
  <si>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</si>
  <si>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</si>
  <si>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</si>
  <si>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</si>
  <si>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</si>
  <si>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</si>
  <si>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</si>
  <si>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</si>
  <si>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</si>
  <si>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</si>
  <si>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</si>
  <si>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</si>
  <si>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</si>
  <si>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</si>
  <si>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</si>
  <si>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</si>
  <si>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</si>
  <si>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</si>
  <si>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</si>
  <si>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</si>
  <si>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</si>
  <si>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</si>
  <si>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</si>
  <si>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</si>
  <si>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</si>
  <si>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</si>
  <si>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</si>
  <si>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</si>
  <si>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</si>
  <si>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</si>
  <si>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</si>
  <si>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</si>
  <si>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</si>
  <si>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</si>
  <si>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</si>
  <si>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</si>
  <si>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</si>
  <si>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</si>
  <si>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</si>
  <si>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</si>
  <si>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</si>
  <si>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</si>
  <si>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</si>
  <si>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</si>
  <si>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</si>
  <si>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</si>
  <si>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</si>
  <si>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</si>
  <si>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</si>
  <si>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</si>
  <si>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</si>
  <si>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</si>
  <si>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</si>
  <si>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</si>
  <si>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</si>
  <si>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</si>
  <si>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</si>
  <si>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</si>
  <si>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</si>
  <si>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</si>
  <si>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</si>
  <si>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</si>
  <si>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</si>
  <si>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</si>
  <si>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</si>
  <si>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</si>
  <si>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</si>
  <si>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</si>
  <si>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</si>
  <si>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</si>
  <si>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</si>
  <si>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</si>
  <si>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</si>
  <si>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</si>
  <si>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</si>
  <si>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</si>
  <si>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</si>
  <si>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</si>
  <si>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</si>
  <si>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</si>
  <si>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</si>
  <si>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</si>
  <si>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</si>
  <si>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</si>
  <si>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</si>
  <si>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</si>
  <si>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</si>
  <si>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</si>
  <si>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</si>
  <si>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</si>
  <si>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</si>
  <si>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</si>
  <si>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</si>
  <si>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</si>
  <si>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</si>
  <si>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</si>
  <si>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</si>
  <si>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</si>
  <si>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</si>
  <si>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</si>
  <si>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</si>
  <si>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</si>
  <si>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</si>
  <si>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</si>
  <si>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</si>
  <si>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</si>
  <si>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</si>
  <si>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</si>
  <si>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</si>
  <si>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</si>
  <si>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</si>
  <si>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</si>
  <si>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</si>
  <si>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</si>
  <si>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</si>
  <si>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</si>
  <si>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</si>
  <si>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</si>
  <si>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</si>
  <si>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</si>
  <si>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</si>
  <si>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</si>
  <si>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</si>
  <si>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</si>
  <si>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</si>
  <si>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</si>
  <si>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</si>
  <si>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</si>
  <si>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</si>
  <si>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</si>
  <si>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</si>
  <si>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</si>
  <si>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</si>
  <si>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</si>
  <si>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</si>
  <si>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</si>
  <si>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</si>
  <si>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</si>
  <si>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</si>
  <si>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</si>
  <si>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</si>
  <si>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</si>
  <si>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</si>
  <si>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</si>
  <si>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</si>
  <si>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</si>
  <si>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</si>
  <si>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</si>
  <si>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</si>
  <si>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</si>
  <si>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</si>
  <si>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</si>
  <si>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</si>
  <si>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</si>
  <si>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</si>
  <si>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</si>
  <si>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</si>
  <si>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</si>
  <si>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</si>
  <si>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</si>
  <si>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</si>
  <si>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</si>
  <si>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</si>
  <si>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</si>
  <si>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</si>
  <si>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</si>
  <si>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</si>
  <si>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</si>
  <si>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</si>
  <si>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</si>
  <si>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</si>
  <si>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</si>
  <si>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</si>
  <si>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</si>
  <si>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</si>
  <si>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</si>
  <si>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</si>
  <si>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</si>
  <si>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</si>
  <si>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</si>
  <si>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</si>
  <si>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</si>
  <si>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</si>
  <si>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</si>
  <si>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</si>
  <si>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</si>
  <si>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</si>
  <si>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</si>
  <si>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</si>
  <si>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</si>
  <si>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</si>
  <si>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</si>
  <si>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</si>
  <si>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</si>
  <si>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</si>
  <si>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</si>
  <si>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</si>
  <si>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</si>
  <si>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</si>
  <si>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</si>
  <si>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</si>
  <si>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</si>
  <si>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</si>
  <si>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</si>
  <si>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</si>
  <si>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</si>
  <si>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</si>
  <si>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</si>
  <si>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</si>
  <si>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</si>
  <si>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</si>
  <si>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</si>
  <si>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</si>
  <si>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</si>
  <si>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</si>
  <si>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</si>
  <si>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</si>
  <si>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</si>
  <si>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</si>
  <si>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</si>
  <si>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</si>
  <si>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</si>
  <si>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</si>
  <si>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</si>
  <si>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</si>
  <si>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</si>
  <si>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</si>
  <si>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</si>
  <si>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</si>
  <si>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</si>
  <si>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</si>
  <si>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</si>
  <si>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</si>
  <si>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</si>
  <si>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</si>
  <si>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</si>
  <si>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</si>
  <si>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</si>
  <si>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</si>
  <si>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</si>
  <si>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</si>
  <si>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</si>
  <si>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</si>
  <si>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</si>
  <si>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</si>
  <si>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</si>
  <si>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</si>
  <si>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“ТЕТЕКС“АД ТЕТОВО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</si>
</sst>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3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310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2" t="s">
        <v>379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17">
        <v>4037537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2020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322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318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323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324</v>
      </c>
      <c r="C32" s="211"/>
      <c r="D32" s="211"/>
      <c r="E32" s="211"/>
      <c r="F32" s="211"/>
      <c r="G32" s="211"/>
      <c r="H32" s="212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5" zoomScale="120" workbookViewId="0">
      <selection activeCell="D10" sqref="D1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“ТЕТЕКС“АД ТЕТОВО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2020</v>
      </c>
      <c r="C3" s="102"/>
      <c r="D3" s="103"/>
    </row>
    <row r="4" spans="1:6" x14ac:dyDescent="0.2">
      <c r="A4" s="104" t="s">
        <v>320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1060226</v>
      </c>
      <c r="C11" s="75">
        <f>C12+C13+C18+C19+C25+C26</f>
        <v>1034875</v>
      </c>
      <c r="D11" s="75">
        <f t="shared" ref="D11:D35" si="0">IF(B11&lt;=0,0,C11/B11*100)</f>
        <v>97.608906025696413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0</v>
      </c>
      <c r="D12" s="75">
        <f t="shared" si="0"/>
        <v>0</v>
      </c>
      <c r="F12" s="111"/>
    </row>
    <row r="13" spans="1:6" ht="14.25" thickTop="1" thickBot="1" x14ac:dyDescent="0.25">
      <c r="A13" s="87" t="s">
        <v>293</v>
      </c>
      <c r="B13" s="75">
        <f>SUM(B14:B17)</f>
        <v>97213</v>
      </c>
      <c r="C13" s="75">
        <f>SUM(C14:C17)</f>
        <v>91215</v>
      </c>
      <c r="D13" s="75">
        <f t="shared" si="0"/>
        <v>93.830043306965109</v>
      </c>
      <c r="F13" s="111"/>
    </row>
    <row r="14" spans="1:6" ht="14.25" thickTop="1" thickBot="1" x14ac:dyDescent="0.25">
      <c r="A14" s="88" t="s">
        <v>297</v>
      </c>
      <c r="B14" s="77">
        <v>90310</v>
      </c>
      <c r="C14" s="77">
        <v>86683</v>
      </c>
      <c r="D14" s="76">
        <f t="shared" si="0"/>
        <v>95.983833462517993</v>
      </c>
      <c r="F14" s="111"/>
    </row>
    <row r="15" spans="1:6" ht="27" thickTop="1" thickBot="1" x14ac:dyDescent="0.25">
      <c r="A15" s="88" t="s">
        <v>259</v>
      </c>
      <c r="B15" s="77">
        <v>6903</v>
      </c>
      <c r="C15" s="77">
        <v>4532</v>
      </c>
      <c r="D15" s="76">
        <f t="shared" si="0"/>
        <v>65.652614805157185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0</v>
      </c>
      <c r="C17" s="77"/>
      <c r="D17" s="76">
        <f t="shared" si="0"/>
        <v>0</v>
      </c>
      <c r="F17" s="111"/>
    </row>
    <row r="18" spans="1:6" ht="14.25" thickTop="1" thickBot="1" x14ac:dyDescent="0.25">
      <c r="A18" s="87" t="s">
        <v>294</v>
      </c>
      <c r="B18" s="94">
        <v>473520</v>
      </c>
      <c r="C18" s="94">
        <v>467453</v>
      </c>
      <c r="D18" s="75">
        <f t="shared" si="0"/>
        <v>98.718744720391953</v>
      </c>
      <c r="F18" s="111"/>
    </row>
    <row r="19" spans="1:6" ht="14.25" thickTop="1" thickBot="1" x14ac:dyDescent="0.25">
      <c r="A19" s="87" t="s">
        <v>295</v>
      </c>
      <c r="B19" s="75">
        <f>SUM(B20:B24)</f>
        <v>489493</v>
      </c>
      <c r="C19" s="75">
        <f>SUM(C20:C24)</f>
        <v>476207</v>
      </c>
      <c r="D19" s="75">
        <f t="shared" si="0"/>
        <v>97.285763024190331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459175</v>
      </c>
      <c r="C21" s="77">
        <v>458623</v>
      </c>
      <c r="D21" s="76">
        <f t="shared" si="0"/>
        <v>99.879784395927473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30318</v>
      </c>
      <c r="C23" s="77">
        <v>17584</v>
      </c>
      <c r="D23" s="76">
        <f t="shared" si="0"/>
        <v>57.99854871693384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619673</v>
      </c>
      <c r="C27" s="75">
        <f>SUM(C28:C33)</f>
        <v>618245</v>
      </c>
      <c r="D27" s="75">
        <f t="shared" si="0"/>
        <v>99.769555878665045</v>
      </c>
      <c r="F27" s="111"/>
    </row>
    <row r="28" spans="1:6" ht="14.25" thickTop="1" thickBot="1" x14ac:dyDescent="0.25">
      <c r="A28" s="89" t="s">
        <v>166</v>
      </c>
      <c r="B28" s="77">
        <v>548479</v>
      </c>
      <c r="C28" s="77">
        <v>526244</v>
      </c>
      <c r="D28" s="76">
        <f t="shared" si="0"/>
        <v>95.946061745299275</v>
      </c>
      <c r="F28" s="111"/>
    </row>
    <row r="29" spans="1:6" ht="15.75" customHeight="1" thickTop="1" thickBot="1" x14ac:dyDescent="0.25">
      <c r="A29" s="89" t="s">
        <v>167</v>
      </c>
      <c r="B29" s="77">
        <v>17553</v>
      </c>
      <c r="C29" s="77">
        <v>1795</v>
      </c>
      <c r="D29" s="76">
        <f t="shared" si="0"/>
        <v>10.226172164302398</v>
      </c>
      <c r="F29" s="111"/>
    </row>
    <row r="30" spans="1:6" ht="14.25" thickTop="1" thickBot="1" x14ac:dyDescent="0.25">
      <c r="A30" s="89" t="s">
        <v>168</v>
      </c>
      <c r="B30" s="77">
        <v>39535</v>
      </c>
      <c r="C30" s="77">
        <v>35454</v>
      </c>
      <c r="D30" s="76">
        <f t="shared" si="0"/>
        <v>89.677500948526628</v>
      </c>
      <c r="F30" s="111"/>
    </row>
    <row r="31" spans="1:6" ht="14.25" thickTop="1" thickBot="1" x14ac:dyDescent="0.25">
      <c r="A31" s="89" t="s">
        <v>169</v>
      </c>
      <c r="B31" s="77">
        <v>101</v>
      </c>
      <c r="C31" s="77">
        <v>39601</v>
      </c>
      <c r="D31" s="76">
        <f t="shared" si="0"/>
        <v>39208.910891089108</v>
      </c>
      <c r="F31" s="111"/>
    </row>
    <row r="32" spans="1:6" ht="14.25" thickTop="1" thickBot="1" x14ac:dyDescent="0.25">
      <c r="A32" s="89" t="s">
        <v>170</v>
      </c>
      <c r="B32" s="77">
        <v>2298</v>
      </c>
      <c r="C32" s="77">
        <v>3500</v>
      </c>
      <c r="D32" s="76">
        <f t="shared" si="0"/>
        <v>152.30635335073976</v>
      </c>
      <c r="F32" s="111"/>
    </row>
    <row r="33" spans="1:6" ht="14.25" thickTop="1" thickBot="1" x14ac:dyDescent="0.25">
      <c r="A33" s="89" t="s">
        <v>301</v>
      </c>
      <c r="B33" s="77">
        <v>11707</v>
      </c>
      <c r="C33" s="77">
        <v>11651</v>
      </c>
      <c r="D33" s="76">
        <f t="shared" si="0"/>
        <v>99.52165371145469</v>
      </c>
      <c r="F33" s="111"/>
    </row>
    <row r="34" spans="1:6" ht="14.25" thickTop="1" thickBot="1" x14ac:dyDescent="0.25">
      <c r="A34" s="90" t="s">
        <v>173</v>
      </c>
      <c r="B34" s="75">
        <f>B11+B27</f>
        <v>1679899</v>
      </c>
      <c r="C34" s="75">
        <f>C11+C27</f>
        <v>1653120</v>
      </c>
      <c r="D34" s="75">
        <f t="shared" si="0"/>
        <v>98.405916069954202</v>
      </c>
      <c r="F34" s="111"/>
    </row>
    <row r="35" spans="1:6" ht="14.25" thickTop="1" thickBot="1" x14ac:dyDescent="0.25">
      <c r="A35" s="41" t="s">
        <v>171</v>
      </c>
      <c r="B35" s="77">
        <v>21992</v>
      </c>
      <c r="C35" s="77">
        <v>14916</v>
      </c>
      <c r="D35" s="76">
        <f t="shared" si="0"/>
        <v>67.824663514005096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1593311</v>
      </c>
      <c r="C37" s="75">
        <f>(SUM(C38:C41))</f>
        <v>1601331</v>
      </c>
      <c r="D37" s="75">
        <f t="shared" ref="D37:D57" si="1">IF(B37&lt;=0,0,C37/B37*100)</f>
        <v>100.50335433571978</v>
      </c>
      <c r="F37" s="111"/>
    </row>
    <row r="38" spans="1:6" ht="14.25" thickTop="1" thickBot="1" x14ac:dyDescent="0.25">
      <c r="A38" s="88" t="s">
        <v>298</v>
      </c>
      <c r="B38" s="77">
        <v>1281978</v>
      </c>
      <c r="C38" s="77">
        <v>1281978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230939</v>
      </c>
      <c r="C39" s="77">
        <v>213875</v>
      </c>
      <c r="D39" s="76">
        <f t="shared" si="1"/>
        <v>92.611035814652354</v>
      </c>
      <c r="F39" s="111"/>
    </row>
    <row r="40" spans="1:6" ht="14.25" thickTop="1" thickBot="1" x14ac:dyDescent="0.25">
      <c r="A40" s="88" t="s">
        <v>128</v>
      </c>
      <c r="B40" s="77">
        <v>80394</v>
      </c>
      <c r="C40" s="77">
        <v>105478</v>
      </c>
      <c r="D40" s="76">
        <f t="shared" si="1"/>
        <v>131.20133343284323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86588</v>
      </c>
      <c r="C42" s="75">
        <f>C43+C51</f>
        <v>51789</v>
      </c>
      <c r="D42" s="75">
        <f t="shared" si="1"/>
        <v>59.810828290294268</v>
      </c>
      <c r="F42" s="111"/>
    </row>
    <row r="43" spans="1:6" ht="14.25" thickTop="1" thickBot="1" x14ac:dyDescent="0.25">
      <c r="A43" s="90" t="s">
        <v>178</v>
      </c>
      <c r="B43" s="75">
        <f>SUM(B44:B50)</f>
        <v>86588</v>
      </c>
      <c r="C43" s="75">
        <f>SUM(C44:C50)</f>
        <v>51789</v>
      </c>
      <c r="D43" s="75">
        <f t="shared" si="1"/>
        <v>59.810828290294268</v>
      </c>
      <c r="F43" s="111"/>
    </row>
    <row r="44" spans="1:6" ht="14.25" thickTop="1" thickBot="1" x14ac:dyDescent="0.25">
      <c r="A44" s="88" t="s">
        <v>179</v>
      </c>
      <c r="B44" s="77">
        <v>18835</v>
      </c>
      <c r="C44" s="77">
        <v>10887</v>
      </c>
      <c r="D44" s="76">
        <f t="shared" si="1"/>
        <v>57.801964427926734</v>
      </c>
      <c r="F44" s="107"/>
    </row>
    <row r="45" spans="1:6" ht="14.25" thickTop="1" thickBot="1" x14ac:dyDescent="0.25">
      <c r="A45" s="89" t="s">
        <v>266</v>
      </c>
      <c r="B45" s="77">
        <v>39613</v>
      </c>
      <c r="C45" s="77">
        <v>10831</v>
      </c>
      <c r="D45" s="76">
        <f t="shared" si="1"/>
        <v>27.342034180698256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521</v>
      </c>
      <c r="C47" s="77">
        <v>10483</v>
      </c>
      <c r="D47" s="76">
        <f t="shared" si="1"/>
        <v>2012.0921305182342</v>
      </c>
      <c r="F47" s="107"/>
    </row>
    <row r="48" spans="1:6" ht="14.25" thickTop="1" thickBot="1" x14ac:dyDescent="0.25">
      <c r="A48" s="89" t="s">
        <v>267</v>
      </c>
      <c r="B48" s="77">
        <v>21093</v>
      </c>
      <c r="C48" s="77">
        <v>15228</v>
      </c>
      <c r="D48" s="76">
        <f t="shared" si="1"/>
        <v>72.19456691793485</v>
      </c>
    </row>
    <row r="49" spans="1:4" ht="14.25" thickTop="1" thickBot="1" x14ac:dyDescent="0.25">
      <c r="A49" s="89" t="s">
        <v>302</v>
      </c>
      <c r="B49" s="77">
        <v>6526</v>
      </c>
      <c r="C49" s="77">
        <v>4360</v>
      </c>
      <c r="D49" s="76">
        <f t="shared" si="1"/>
        <v>66.809684339564811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325</v>
      </c>
      <c r="B52" s="77"/>
      <c r="C52" s="77"/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1679899</v>
      </c>
      <c r="C56" s="75">
        <f>C37+C43+C51</f>
        <v>1653120</v>
      </c>
      <c r="D56" s="75">
        <f t="shared" si="1"/>
        <v>98.405916069954202</v>
      </c>
    </row>
    <row r="57" spans="1:4" ht="14.25" thickTop="1" thickBot="1" x14ac:dyDescent="0.25">
      <c r="A57" s="41" t="s">
        <v>185</v>
      </c>
      <c r="B57" s="77">
        <v>21992</v>
      </c>
      <c r="C57" s="77">
        <v>14916</v>
      </c>
      <c r="D57" s="76">
        <f t="shared" si="1"/>
        <v>67.824663514005096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20" zoomScale="120" zoomScaleNormal="120" workbookViewId="0">
      <selection activeCell="D49" sqref="D49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“ТЕТЕКС“АД ТЕТОВО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2020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236595</v>
      </c>
      <c r="D11" s="75">
        <f>D12+D18+D19</f>
        <v>176159</v>
      </c>
      <c r="E11" s="75">
        <f>IF(C11&lt;=0,0,D11/C11*100)</f>
        <v>74.455926794733614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168488</v>
      </c>
      <c r="D12" s="76">
        <f>SUM(D13:D14)</f>
        <v>76910</v>
      </c>
      <c r="E12" s="76">
        <f t="shared" ref="E12:E49" si="0">IF(C12&lt;=0,0,D12/C12*100)</f>
        <v>45.647167750819051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90598</v>
      </c>
      <c r="D13" s="77">
        <v>61535</v>
      </c>
      <c r="E13" s="76">
        <f t="shared" si="0"/>
        <v>67.920925406741873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77890</v>
      </c>
      <c r="D14" s="77">
        <v>15375</v>
      </c>
      <c r="E14" s="76">
        <f t="shared" si="0"/>
        <v>19.739376043137757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286141</v>
      </c>
      <c r="D16" s="77">
        <v>274444</v>
      </c>
      <c r="E16" s="76">
        <f t="shared" si="0"/>
        <v>95.912155196214457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274526</v>
      </c>
      <c r="D17" s="77">
        <v>262210</v>
      </c>
      <c r="E17" s="76">
        <f t="shared" si="0"/>
        <v>95.513721833268988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44069</v>
      </c>
      <c r="D18" s="77">
        <v>4885</v>
      </c>
      <c r="E18" s="76">
        <f t="shared" si="0"/>
        <v>11.084889604937711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24038</v>
      </c>
      <c r="D19" s="77">
        <v>94364</v>
      </c>
      <c r="E19" s="76">
        <f t="shared" si="0"/>
        <v>392.56177718612196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231258</v>
      </c>
      <c r="D20" s="75">
        <f>SUM(D21:D31)</f>
        <v>118113</v>
      </c>
      <c r="E20" s="75">
        <f t="shared" si="0"/>
        <v>51.074125003243132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15124</v>
      </c>
      <c r="D21" s="77">
        <v>13059</v>
      </c>
      <c r="E21" s="76">
        <f t="shared" si="0"/>
        <v>86.34620470774928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96076</v>
      </c>
      <c r="D22" s="77">
        <v>20206</v>
      </c>
      <c r="E22" s="76">
        <f t="shared" si="0"/>
        <v>21.031266913693326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3333</v>
      </c>
      <c r="D23" s="77">
        <v>1617</v>
      </c>
      <c r="E23" s="76">
        <f t="shared" si="0"/>
        <v>48.514851485148512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11195</v>
      </c>
      <c r="D24" s="77">
        <v>8663</v>
      </c>
      <c r="E24" s="76">
        <f t="shared" si="0"/>
        <v>77.382760160786063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13256</v>
      </c>
      <c r="D25" s="77">
        <v>9855</v>
      </c>
      <c r="E25" s="76">
        <f t="shared" si="0"/>
        <v>74.343693421846709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85334</v>
      </c>
      <c r="D26" s="77">
        <v>49078</v>
      </c>
      <c r="E26" s="76">
        <f t="shared" si="0"/>
        <v>57.512831931000541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4656</v>
      </c>
      <c r="D27" s="77">
        <v>4694</v>
      </c>
      <c r="E27" s="76">
        <f t="shared" si="0"/>
        <v>100.81615120274914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0</v>
      </c>
      <c r="D28" s="77">
        <v>572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639</v>
      </c>
      <c r="D29" s="77">
        <v>31</v>
      </c>
      <c r="E29" s="76">
        <f t="shared" si="0"/>
        <v>4.8513302034428794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0</v>
      </c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1645</v>
      </c>
      <c r="D31" s="77">
        <v>10338</v>
      </c>
      <c r="E31" s="76">
        <f t="shared" si="0"/>
        <v>628.44984802431611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-6278</v>
      </c>
      <c r="D32" s="79">
        <f>D11-D20-D16+D17</f>
        <v>45812</v>
      </c>
      <c r="E32" s="79">
        <f t="shared" si="0"/>
        <v>0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45635</v>
      </c>
      <c r="D33" s="79">
        <f>D34+D35+D36</f>
        <v>37777</v>
      </c>
      <c r="E33" s="75">
        <f t="shared" si="0"/>
        <v>82.780760381286285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629</v>
      </c>
      <c r="D34" s="77">
        <v>138</v>
      </c>
      <c r="E34" s="76">
        <f t="shared" si="0"/>
        <v>21.939586645468996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>
        <v>45006</v>
      </c>
      <c r="D36" s="77">
        <v>37639</v>
      </c>
      <c r="E36" s="76">
        <f t="shared" si="0"/>
        <v>83.631071412700535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1460</v>
      </c>
      <c r="D37" s="75">
        <f>D38+D39+D40</f>
        <v>598</v>
      </c>
      <c r="E37" s="75">
        <f t="shared" si="0"/>
        <v>40.958904109589042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1460</v>
      </c>
      <c r="D38" s="77">
        <v>598</v>
      </c>
      <c r="E38" s="76">
        <f t="shared" si="0"/>
        <v>40.958904109589042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37897</v>
      </c>
      <c r="D41" s="75">
        <f>D32+D33-D37</f>
        <v>82991</v>
      </c>
      <c r="E41" s="75">
        <f t="shared" si="0"/>
        <v>218.99094915164787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37897</v>
      </c>
      <c r="D43" s="75">
        <f>D41+D42</f>
        <v>82991</v>
      </c>
      <c r="E43" s="75">
        <f t="shared" si="0"/>
        <v>218.99094915164787</v>
      </c>
    </row>
    <row r="44" spans="1:7" ht="14.25" thickTop="1" thickBot="1" x14ac:dyDescent="0.25">
      <c r="A44" s="74">
        <v>26</v>
      </c>
      <c r="B44" s="96" t="s">
        <v>5</v>
      </c>
      <c r="C44" s="77">
        <v>184</v>
      </c>
      <c r="D44" s="77">
        <v>4794</v>
      </c>
      <c r="E44" s="76">
        <f t="shared" si="0"/>
        <v>2605.4347826086955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37713</v>
      </c>
      <c r="D45" s="75">
        <f>D43-D44</f>
        <v>78197</v>
      </c>
      <c r="E45" s="75">
        <f t="shared" si="0"/>
        <v>207.34759897117704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37713</v>
      </c>
      <c r="D47" s="75">
        <f>D45-D46</f>
        <v>78197</v>
      </c>
      <c r="E47" s="75">
        <f t="shared" si="0"/>
        <v>207.34759897117704</v>
      </c>
    </row>
    <row r="48" spans="1:7" ht="14.25" thickTop="1" thickBot="1" x14ac:dyDescent="0.25">
      <c r="A48" s="74">
        <v>30</v>
      </c>
      <c r="B48" s="95" t="s">
        <v>285</v>
      </c>
      <c r="C48" s="77">
        <v>1279</v>
      </c>
      <c r="D48" s="77">
        <v>-5160</v>
      </c>
      <c r="E48" s="76">
        <f t="shared" si="0"/>
        <v>-403.44018764659893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38992</v>
      </c>
      <c r="D49" s="75">
        <f>D45+D48</f>
        <v>73037</v>
      </c>
      <c r="E49" s="75">
        <f t="shared" si="0"/>
        <v>187.31278210915059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115" workbookViewId="0">
      <selection activeCell="C42" sqref="C42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“ТЕТЕКС“АД ТЕТОВО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2020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B10-(-SUM(B12:B28))</f>
        <v>1014</v>
      </c>
      <c r="C9" s="38">
        <f>C10-(-SUM(C12:C28))</f>
        <v>37945</v>
      </c>
      <c r="D9" s="38">
        <f>IF(B9&lt;=0,0,C9/B9*100)</f>
        <v>3742.1104536489152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37713</v>
      </c>
      <c r="C10" s="34">
        <v>78197</v>
      </c>
      <c r="D10" s="122">
        <f>IF(B10&lt;=0,0,C10/B10*100)</f>
        <v>207.34759897117704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4656</v>
      </c>
      <c r="C12" s="34">
        <v>4694</v>
      </c>
      <c r="D12" s="122">
        <f t="shared" ref="D12:D28" si="0">IF(B12&lt;=0,0,C12/B12*100)</f>
        <v>100.81615120274914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21238</v>
      </c>
      <c r="C14" s="34">
        <v>22235</v>
      </c>
      <c r="D14" s="122">
        <f t="shared" si="0"/>
        <v>104.69441567002542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9608</v>
      </c>
      <c r="C15" s="34">
        <v>15758</v>
      </c>
      <c r="D15" s="122">
        <f t="shared" si="0"/>
        <v>164.00915903413821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-34649</v>
      </c>
      <c r="C17" s="34">
        <v>4081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250</v>
      </c>
      <c r="C18" s="34">
        <v>56</v>
      </c>
      <c r="D18" s="122">
        <f t="shared" si="0"/>
        <v>22.400000000000002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-6387</v>
      </c>
      <c r="C19" s="34">
        <v>-6033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2593</v>
      </c>
      <c r="C20" s="34">
        <v>-3244</v>
      </c>
      <c r="D20" s="122">
        <f t="shared" si="0"/>
        <v>-125.10605476282299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7910</v>
      </c>
      <c r="C21" s="34">
        <v>5427</v>
      </c>
      <c r="D21" s="122">
        <f t="shared" si="0"/>
        <v>68.609355246523378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-2004</v>
      </c>
      <c r="C22" s="34">
        <v>-2166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-39914</v>
      </c>
      <c r="C24" s="34">
        <v>-41560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>
        <v>-39500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30614</v>
      </c>
      <c r="C29" s="38">
        <f>SUM(C30:C38)</f>
        <v>56701</v>
      </c>
      <c r="D29" s="124">
        <f>IF(B29&lt;=0,0,C29/B29*100)</f>
        <v>185.21264780819234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/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-2529</v>
      </c>
      <c r="C31" s="34">
        <v>20657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1279</v>
      </c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39914</v>
      </c>
      <c r="C37" s="34">
        <v>41560</v>
      </c>
      <c r="D37" s="122">
        <f t="shared" si="1"/>
        <v>104.12386631257202</v>
      </c>
      <c r="E37" s="7"/>
      <c r="F37" s="7"/>
    </row>
    <row r="38" spans="1:6" ht="14.25" thickTop="1" thickBot="1" x14ac:dyDescent="0.25">
      <c r="A38" s="29" t="s">
        <v>103</v>
      </c>
      <c r="B38" s="34">
        <v>-8050</v>
      </c>
      <c r="C38" s="34">
        <v>-5516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-56200</v>
      </c>
      <c r="C39" s="38">
        <f>SUM(C40:C46)</f>
        <v>-93444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9524</v>
      </c>
      <c r="C41" s="34">
        <v>-28783</v>
      </c>
      <c r="D41" s="122">
        <f t="shared" ref="D41:D49" si="2">IF(B41&lt;=0,0,C41/B41*100)</f>
        <v>-302.21545569088619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-65724</v>
      </c>
      <c r="C44" s="34">
        <v>-64661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0</v>
      </c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-24572</v>
      </c>
      <c r="C47" s="38">
        <f>C9+C29+C39</f>
        <v>1202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26870</v>
      </c>
      <c r="C48" s="34">
        <v>2298</v>
      </c>
      <c r="D48" s="122">
        <f t="shared" si="2"/>
        <v>8.5522887979158906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2298</v>
      </c>
      <c r="C49" s="38">
        <f>C47+C48</f>
        <v>3500</v>
      </c>
      <c r="D49" s="38">
        <f t="shared" si="2"/>
        <v>152.30635335073976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4" zoomScale="110" workbookViewId="0">
      <selection activeCell="D46" sqref="D4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“ТЕТЕКС“АД ТЕТОВО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2020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1281978</v>
      </c>
      <c r="C9" s="30"/>
      <c r="D9" s="30">
        <v>227853</v>
      </c>
      <c r="E9" s="30">
        <v>110211</v>
      </c>
      <c r="F9" s="30"/>
      <c r="G9" s="23">
        <f t="shared" ref="G9:G27" si="0">SUM(B9:F9)</f>
        <v>1620042</v>
      </c>
    </row>
    <row r="10" spans="1:7" x14ac:dyDescent="0.2">
      <c r="A10" s="19" t="s">
        <v>118</v>
      </c>
      <c r="B10" s="31"/>
      <c r="C10" s="31"/>
      <c r="D10" s="33"/>
      <c r="E10" s="33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37713</v>
      </c>
      <c r="F14" s="31"/>
      <c r="G14" s="23">
        <f t="shared" si="0"/>
        <v>37713</v>
      </c>
    </row>
    <row r="15" spans="1:7" x14ac:dyDescent="0.2">
      <c r="A15" s="19" t="s">
        <v>119</v>
      </c>
      <c r="B15" s="31"/>
      <c r="C15" s="31"/>
      <c r="D15" s="31">
        <v>1807</v>
      </c>
      <c r="E15" s="31">
        <v>-1807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>
        <v>-65723</v>
      </c>
      <c r="F17" s="31"/>
      <c r="G17" s="23">
        <f t="shared" si="0"/>
        <v>-65723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1382</v>
      </c>
      <c r="E20" s="31"/>
      <c r="F20" s="31"/>
      <c r="G20" s="23">
        <f t="shared" si="0"/>
        <v>1382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>
        <v>-103</v>
      </c>
      <c r="E26" s="31"/>
      <c r="F26" s="31"/>
      <c r="G26" s="23">
        <f t="shared" si="0"/>
        <v>-103</v>
      </c>
    </row>
    <row r="27" spans="1:7" ht="15.75" customHeight="1" thickBot="1" x14ac:dyDescent="0.25">
      <c r="A27" s="20" t="s">
        <v>126</v>
      </c>
      <c r="B27" s="32">
        <v>0</v>
      </c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1281978</v>
      </c>
      <c r="C28" s="26">
        <f t="shared" si="1"/>
        <v>0</v>
      </c>
      <c r="D28" s="26">
        <f t="shared" si="1"/>
        <v>230939</v>
      </c>
      <c r="E28" s="26">
        <f t="shared" si="1"/>
        <v>80394</v>
      </c>
      <c r="F28" s="26">
        <f t="shared" si="1"/>
        <v>0</v>
      </c>
      <c r="G28" s="26">
        <f t="shared" si="1"/>
        <v>1593311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>
        <v>0</v>
      </c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78197</v>
      </c>
      <c r="F33" s="31"/>
      <c r="G33" s="25">
        <f t="shared" si="2"/>
        <v>78197</v>
      </c>
    </row>
    <row r="34" spans="1:7" x14ac:dyDescent="0.2">
      <c r="A34" s="19" t="s">
        <v>119</v>
      </c>
      <c r="B34" s="31"/>
      <c r="C34" s="31"/>
      <c r="D34" s="31">
        <v>1700</v>
      </c>
      <c r="E34" s="31">
        <v>-1700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>
        <v>-13248</v>
      </c>
      <c r="E35" s="31">
        <v>-51413</v>
      </c>
      <c r="F35" s="31"/>
      <c r="G35" s="25">
        <f t="shared" si="2"/>
        <v>-64661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-1736</v>
      </c>
      <c r="E39" s="31"/>
      <c r="F39" s="31"/>
      <c r="G39" s="25">
        <f t="shared" si="2"/>
        <v>-1736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>
        <v>-1046</v>
      </c>
      <c r="E45" s="31"/>
      <c r="F45" s="31"/>
      <c r="G45" s="25">
        <f t="shared" si="2"/>
        <v>-1046</v>
      </c>
    </row>
    <row r="46" spans="1:7" ht="15.75" customHeight="1" thickBot="1" x14ac:dyDescent="0.25">
      <c r="A46" s="20" t="s">
        <v>126</v>
      </c>
      <c r="B46" s="32">
        <v>0</v>
      </c>
      <c r="C46" s="32"/>
      <c r="D46" s="32">
        <v>-2734</v>
      </c>
      <c r="E46" s="32"/>
      <c r="F46" s="32"/>
      <c r="G46" s="25">
        <f t="shared" si="2"/>
        <v>-2734</v>
      </c>
    </row>
    <row r="47" spans="1:7" ht="14.25" thickTop="1" thickBot="1" x14ac:dyDescent="0.25">
      <c r="A47" s="22" t="s">
        <v>133</v>
      </c>
      <c r="B47" s="24">
        <f t="shared" ref="B47:G47" si="3">SUM(B28:B46)</f>
        <v>1281978</v>
      </c>
      <c r="C47" s="24">
        <f t="shared" si="3"/>
        <v>0</v>
      </c>
      <c r="D47" s="24">
        <f t="shared" si="3"/>
        <v>213875</v>
      </c>
      <c r="E47" s="24">
        <f t="shared" si="3"/>
        <v>105478</v>
      </c>
      <c r="F47" s="24">
        <f t="shared" si="3"/>
        <v>0</v>
      </c>
      <c r="G47" s="24">
        <f t="shared" si="3"/>
        <v>1601331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7"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“ТЕТЕКС“АД ТЕТОВО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2020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1060226</v>
      </c>
      <c r="C8" s="130">
        <f>'Биланс на состојба'!C11</f>
        <v>1034875</v>
      </c>
      <c r="D8" s="130">
        <f>'Биланс на состојба'!D11</f>
        <v>97.608906025696413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97213</v>
      </c>
      <c r="C10" s="130">
        <f>'Биланс на состојба'!C13</f>
        <v>91215</v>
      </c>
      <c r="D10" s="130">
        <f>'Биланс на состојба'!D13</f>
        <v>93.830043306965109</v>
      </c>
    </row>
    <row r="11" spans="1:4" ht="14.25" thickTop="1" thickBot="1" x14ac:dyDescent="0.25">
      <c r="A11" s="133" t="s">
        <v>327</v>
      </c>
      <c r="B11" s="132">
        <f>'Биланс на состојба'!B14</f>
        <v>90310</v>
      </c>
      <c r="C11" s="132">
        <f>'Биланс на состојба'!C14</f>
        <v>86683</v>
      </c>
      <c r="D11" s="134">
        <f>'Биланс на состојба'!D14</f>
        <v>95.983833462517993</v>
      </c>
    </row>
    <row r="12" spans="1:4" ht="14.25" thickTop="1" thickBot="1" x14ac:dyDescent="0.25">
      <c r="A12" s="133" t="s">
        <v>328</v>
      </c>
      <c r="B12" s="132">
        <f>'Биланс на состојба'!B15</f>
        <v>6903</v>
      </c>
      <c r="C12" s="132">
        <f>'Биланс на состојба'!C15</f>
        <v>4532</v>
      </c>
      <c r="D12" s="134">
        <f>'Биланс на состојба'!D15</f>
        <v>65.652614805157185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473520</v>
      </c>
      <c r="C15" s="130">
        <f>'Биланс на состојба'!C18</f>
        <v>467453</v>
      </c>
      <c r="D15" s="130">
        <f>'Биланс на состојба'!D18</f>
        <v>98.718744720391953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489493</v>
      </c>
      <c r="C16" s="130">
        <f>'Биланс на состојба'!C19</f>
        <v>476207</v>
      </c>
      <c r="D16" s="130">
        <f>'Биланс на состојба'!D19</f>
        <v>97.285763024190331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459175</v>
      </c>
      <c r="C18" s="132">
        <f>'Биланс на состојба'!C21</f>
        <v>458623</v>
      </c>
      <c r="D18" s="134">
        <f>'Биланс на состојба'!D21</f>
        <v>99.879784395927473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30318</v>
      </c>
      <c r="C20" s="132">
        <f>'Биланс на состојба'!C23</f>
        <v>17584</v>
      </c>
      <c r="D20" s="134">
        <f>'Биланс на состојба'!D23</f>
        <v>57.99854871693384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619673</v>
      </c>
      <c r="C24" s="132">
        <f>'Биланс на состојба'!C27</f>
        <v>618245</v>
      </c>
      <c r="D24" s="130">
        <f>'Биланс на состојба'!D27</f>
        <v>99.769555878665045</v>
      </c>
    </row>
    <row r="25" spans="1:4" ht="14.25" thickTop="1" thickBot="1" x14ac:dyDescent="0.25">
      <c r="A25" s="131" t="s">
        <v>196</v>
      </c>
      <c r="B25" s="130">
        <f>'Биланс на состојба'!B28</f>
        <v>548479</v>
      </c>
      <c r="C25" s="130">
        <f>'Биланс на состојба'!C28</f>
        <v>526244</v>
      </c>
      <c r="D25" s="134">
        <f>'Биланс на состојба'!D28</f>
        <v>95.946061745299275</v>
      </c>
    </row>
    <row r="26" spans="1:4" ht="14.25" thickTop="1" thickBot="1" x14ac:dyDescent="0.25">
      <c r="A26" s="133" t="s">
        <v>197</v>
      </c>
      <c r="B26" s="132">
        <f>'Биланс на состојба'!B29</f>
        <v>17553</v>
      </c>
      <c r="C26" s="132">
        <f>'Биланс на состојба'!C29</f>
        <v>1795</v>
      </c>
      <c r="D26" s="134">
        <f>'Биланс на состојба'!D29</f>
        <v>10.226172164302398</v>
      </c>
    </row>
    <row r="27" spans="1:4" ht="14.25" thickTop="1" thickBot="1" x14ac:dyDescent="0.25">
      <c r="A27" s="133" t="s">
        <v>336</v>
      </c>
      <c r="B27" s="132">
        <f>'Биланс на состојба'!B30</f>
        <v>39535</v>
      </c>
      <c r="C27" s="132">
        <f>'Биланс на состојба'!C30</f>
        <v>35454</v>
      </c>
      <c r="D27" s="134">
        <f>'Биланс на состојба'!D30</f>
        <v>89.677500948526628</v>
      </c>
    </row>
    <row r="28" spans="1:4" ht="14.25" thickTop="1" thickBot="1" x14ac:dyDescent="0.25">
      <c r="A28" s="133" t="s">
        <v>198</v>
      </c>
      <c r="B28" s="132">
        <f>'Биланс на состојба'!B31</f>
        <v>101</v>
      </c>
      <c r="C28" s="132">
        <f>'Биланс на состојба'!C31</f>
        <v>39601</v>
      </c>
      <c r="D28" s="134">
        <f>'Биланс на состојба'!D31</f>
        <v>39208.910891089108</v>
      </c>
    </row>
    <row r="29" spans="1:4" ht="14.25" thickTop="1" thickBot="1" x14ac:dyDescent="0.25">
      <c r="A29" s="131" t="s">
        <v>199</v>
      </c>
      <c r="B29" s="132">
        <f>'Биланс на состојба'!B32</f>
        <v>2298</v>
      </c>
      <c r="C29" s="132">
        <f>'Биланс на состојба'!C32</f>
        <v>3500</v>
      </c>
      <c r="D29" s="134">
        <f>'Биланс на состојба'!D32</f>
        <v>152.30635335073976</v>
      </c>
    </row>
    <row r="30" spans="1:4" ht="14.25" thickTop="1" thickBot="1" x14ac:dyDescent="0.25">
      <c r="A30" s="131" t="s">
        <v>337</v>
      </c>
      <c r="B30" s="132">
        <f>'Биланс на состојба'!B33</f>
        <v>11707</v>
      </c>
      <c r="C30" s="132">
        <f>'Биланс на состојба'!C33</f>
        <v>11651</v>
      </c>
      <c r="D30" s="134">
        <f>'Биланс на состојба'!D33</f>
        <v>99.52165371145469</v>
      </c>
    </row>
    <row r="31" spans="1:4" ht="14.25" thickTop="1" thickBot="1" x14ac:dyDescent="0.25">
      <c r="A31" s="137" t="s">
        <v>200</v>
      </c>
      <c r="B31" s="130">
        <f>'Биланс на состојба'!B34</f>
        <v>1679899</v>
      </c>
      <c r="C31" s="130">
        <f>'Биланс на состојба'!C34</f>
        <v>1653120</v>
      </c>
      <c r="D31" s="130">
        <f>'Биланс на состојба'!D34</f>
        <v>98.405916069954202</v>
      </c>
    </row>
    <row r="32" spans="1:4" ht="14.25" thickTop="1" thickBot="1" x14ac:dyDescent="0.25">
      <c r="A32" s="131" t="s">
        <v>201</v>
      </c>
      <c r="B32" s="134">
        <f>'Биланс на состојба'!B35</f>
        <v>21992</v>
      </c>
      <c r="C32" s="134">
        <f>'Биланс на состојба'!C35</f>
        <v>14916</v>
      </c>
      <c r="D32" s="134">
        <f>'Биланс на состојба'!D35</f>
        <v>67.824663514005096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1593311</v>
      </c>
      <c r="C34" s="130">
        <f>'Биланс на состојба'!C37</f>
        <v>1601331</v>
      </c>
      <c r="D34" s="130">
        <f>'Биланс на состојба'!D37</f>
        <v>100.50335433571978</v>
      </c>
    </row>
    <row r="35" spans="1:4" ht="14.25" thickTop="1" thickBot="1" x14ac:dyDescent="0.25">
      <c r="A35" s="141" t="s">
        <v>338</v>
      </c>
      <c r="B35" s="132">
        <f>'Биланс на состојба'!B38</f>
        <v>1281978</v>
      </c>
      <c r="C35" s="132">
        <f>'Биланс на состојба'!C38</f>
        <v>1281978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230939</v>
      </c>
      <c r="C36" s="132">
        <f>'Биланс на состојба'!C39</f>
        <v>213875</v>
      </c>
      <c r="D36" s="134">
        <f>'Биланс на состојба'!D39</f>
        <v>92.611035814652354</v>
      </c>
    </row>
    <row r="37" spans="1:4" ht="14.25" thickTop="1" thickBot="1" x14ac:dyDescent="0.25">
      <c r="A37" s="131" t="s">
        <v>205</v>
      </c>
      <c r="B37" s="132">
        <f>'Биланс на состојба'!B40</f>
        <v>80394</v>
      </c>
      <c r="C37" s="132">
        <f>'Биланс на состојба'!C40</f>
        <v>105478</v>
      </c>
      <c r="D37" s="134">
        <f>'Биланс на состојба'!D40</f>
        <v>131.20133343284323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86588</v>
      </c>
      <c r="C39" s="130">
        <f>'Биланс на состојба'!C42</f>
        <v>51789</v>
      </c>
      <c r="D39" s="130">
        <f>'Биланс на состојба'!D42</f>
        <v>59.810828290294268</v>
      </c>
    </row>
    <row r="40" spans="1:4" ht="14.25" thickTop="1" thickBot="1" x14ac:dyDescent="0.25">
      <c r="A40" s="137" t="s">
        <v>208</v>
      </c>
      <c r="B40" s="130">
        <f>'Биланс на состојба'!B43</f>
        <v>86588</v>
      </c>
      <c r="C40" s="130">
        <f>'Биланс на состојба'!C43</f>
        <v>51789</v>
      </c>
      <c r="D40" s="130">
        <f>'Биланс на состојба'!D43</f>
        <v>59.810828290294268</v>
      </c>
    </row>
    <row r="41" spans="1:4" ht="14.25" thickTop="1" thickBot="1" x14ac:dyDescent="0.25">
      <c r="A41" s="131" t="s">
        <v>209</v>
      </c>
      <c r="B41" s="132">
        <f>'Биланс на состојба'!B44</f>
        <v>18835</v>
      </c>
      <c r="C41" s="132">
        <f>'Биланс на состојба'!C44</f>
        <v>10887</v>
      </c>
      <c r="D41" s="134">
        <f>'Биланс на состојба'!D44</f>
        <v>57.801964427926734</v>
      </c>
    </row>
    <row r="42" spans="1:4" ht="14.25" thickTop="1" thickBot="1" x14ac:dyDescent="0.25">
      <c r="A42" s="133" t="s">
        <v>210</v>
      </c>
      <c r="B42" s="132">
        <f>'Биланс на состојба'!B45</f>
        <v>39613</v>
      </c>
      <c r="C42" s="132">
        <f>'Биланс на состојба'!C45</f>
        <v>10831</v>
      </c>
      <c r="D42" s="134">
        <f>'Биланс на состојба'!D45</f>
        <v>27.342034180698256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521</v>
      </c>
      <c r="C44" s="132">
        <f>'Биланс на состојба'!C47</f>
        <v>10483</v>
      </c>
      <c r="D44" s="134">
        <f>'Биланс на состојба'!D47</f>
        <v>2012.0921305182342</v>
      </c>
    </row>
    <row r="45" spans="1:4" ht="14.25" thickTop="1" thickBot="1" x14ac:dyDescent="0.25">
      <c r="A45" s="133" t="s">
        <v>339</v>
      </c>
      <c r="B45" s="134">
        <f>'Биланс на состојба'!B48</f>
        <v>21093</v>
      </c>
      <c r="C45" s="134">
        <f>'Биланс на состојба'!C48</f>
        <v>15228</v>
      </c>
      <c r="D45" s="134">
        <f>'Биланс на состојба'!D48</f>
        <v>72.19456691793485</v>
      </c>
    </row>
    <row r="46" spans="1:4" ht="14.25" thickTop="1" thickBot="1" x14ac:dyDescent="0.25">
      <c r="A46" s="133" t="s">
        <v>340</v>
      </c>
      <c r="B46" s="132">
        <f>'Биланс на состојба'!B49</f>
        <v>6526</v>
      </c>
      <c r="C46" s="132">
        <f>'Биланс на состојба'!C49</f>
        <v>4360</v>
      </c>
      <c r="D46" s="134">
        <f>'Биланс на состојба'!D49</f>
        <v>66.809684339564811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1679899</v>
      </c>
      <c r="C53" s="130">
        <f>'Биланс на состојба'!C56</f>
        <v>1653120</v>
      </c>
      <c r="D53" s="130">
        <f>'Биланс на состојба'!D56</f>
        <v>98.405916069954202</v>
      </c>
    </row>
    <row r="54" spans="1:4" ht="14.25" thickTop="1" thickBot="1" x14ac:dyDescent="0.25">
      <c r="A54" s="131" t="s">
        <v>218</v>
      </c>
      <c r="B54" s="132">
        <f>'Биланс на состојба'!B57</f>
        <v>21992</v>
      </c>
      <c r="C54" s="132">
        <f>'Биланс на состојба'!C57</f>
        <v>14916</v>
      </c>
      <c r="D54" s="134">
        <f>'Биланс на состојба'!D57</f>
        <v>67.824663514005096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“ТЕТЕКС“АД ТЕТОВО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2020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236595</v>
      </c>
      <c r="D11" s="130">
        <f>'Биланс на успех - природа'!D11</f>
        <v>176159</v>
      </c>
      <c r="E11" s="130">
        <f>'Биланс на успех - природа'!E11</f>
        <v>74.455926794733614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168488</v>
      </c>
      <c r="D12" s="134">
        <f>'Биланс на успех - природа'!D12</f>
        <v>76910</v>
      </c>
      <c r="E12" s="134">
        <f>'Биланс на успех - природа'!E12</f>
        <v>45.647167750819051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90598</v>
      </c>
      <c r="D13" s="163">
        <f>'Биланс на успех - природа'!D13</f>
        <v>61535</v>
      </c>
      <c r="E13" s="134">
        <f>'Биланс на успех - природа'!E13</f>
        <v>67.920925406741873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77890</v>
      </c>
      <c r="D14" s="163">
        <f>'Биланс на успех - природа'!D14</f>
        <v>15375</v>
      </c>
      <c r="E14" s="134">
        <f>'Биланс на успех - природа'!E14</f>
        <v>19.739376043137757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286141</v>
      </c>
      <c r="D16" s="163">
        <f>'Биланс на успех - природа'!D16</f>
        <v>274444</v>
      </c>
      <c r="E16" s="134">
        <f>'Биланс на успех - природа'!E16</f>
        <v>95.912155196214457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274526</v>
      </c>
      <c r="D17" s="163">
        <f>'Биланс на успех - природа'!D17</f>
        <v>262210</v>
      </c>
      <c r="E17" s="134">
        <f>'Биланс на успех - природа'!E17</f>
        <v>95.513721833268988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44069</v>
      </c>
      <c r="D18" s="163">
        <f>'Биланс на успех - природа'!D18</f>
        <v>4885</v>
      </c>
      <c r="E18" s="134">
        <f>'Биланс на успех - природа'!E18</f>
        <v>11.084889604937711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24038</v>
      </c>
      <c r="D19" s="163">
        <f>'Биланс на успех - природа'!D19</f>
        <v>94364</v>
      </c>
      <c r="E19" s="134">
        <f>'Биланс на успех - природа'!E19</f>
        <v>392.56177718612196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231258</v>
      </c>
      <c r="D20" s="130">
        <f>'Биланс на успех - природа'!D20</f>
        <v>118113</v>
      </c>
      <c r="E20" s="130">
        <f>'Биланс на успех - природа'!E20</f>
        <v>51.074125003243132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15124</v>
      </c>
      <c r="D21" s="163">
        <f>'Биланс на успех - природа'!D21</f>
        <v>13059</v>
      </c>
      <c r="E21" s="134">
        <f>'Биланс на успех - природа'!E21</f>
        <v>86.34620470774928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96076</v>
      </c>
      <c r="D22" s="163">
        <f>'Биланс на успех - природа'!D22</f>
        <v>20206</v>
      </c>
      <c r="E22" s="134">
        <f>'Биланс на успех - природа'!E22</f>
        <v>21.031266913693326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3333</v>
      </c>
      <c r="D23" s="163">
        <f>'Биланс на успех - природа'!D23</f>
        <v>1617</v>
      </c>
      <c r="E23" s="134">
        <f>'Биланс на успех - природа'!E23</f>
        <v>48.514851485148512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11195</v>
      </c>
      <c r="D24" s="163">
        <f>'Биланс на успех - природа'!D24</f>
        <v>8663</v>
      </c>
      <c r="E24" s="134">
        <f>'Биланс на успех - природа'!E24</f>
        <v>77.382760160786063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13256</v>
      </c>
      <c r="D25" s="163">
        <f>'Биланс на успех - природа'!D25</f>
        <v>9855</v>
      </c>
      <c r="E25" s="134">
        <f>'Биланс на успех - природа'!E25</f>
        <v>74.343693421846709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85334</v>
      </c>
      <c r="D26" s="163">
        <f>'Биланс на успех - природа'!D26</f>
        <v>49078</v>
      </c>
      <c r="E26" s="134">
        <f>'Биланс на успех - природа'!E26</f>
        <v>57.512831931000541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4656</v>
      </c>
      <c r="D27" s="163">
        <f>'Биланс на успех - природа'!D27</f>
        <v>4694</v>
      </c>
      <c r="E27" s="134">
        <f>'Биланс на успех - природа'!E27</f>
        <v>100.81615120274914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572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639</v>
      </c>
      <c r="D29" s="163">
        <f>'Биланс на успех - природа'!D29</f>
        <v>31</v>
      </c>
      <c r="E29" s="134">
        <f>'Биланс на успех - природа'!E29</f>
        <v>4.8513302034428794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1645</v>
      </c>
      <c r="D31" s="163">
        <f>'Биланс на успех - природа'!D31</f>
        <v>10338</v>
      </c>
      <c r="E31" s="134">
        <f>'Биланс на успех - природа'!E31</f>
        <v>628.44984802431611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-6278</v>
      </c>
      <c r="D32" s="167">
        <f>'Биланс на успех - природа'!D32</f>
        <v>45812</v>
      </c>
      <c r="E32" s="167">
        <f>'Биланс на успех - природа'!E32</f>
        <v>0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45635</v>
      </c>
      <c r="D33" s="167">
        <f>'Биланс на успех - природа'!D33</f>
        <v>37777</v>
      </c>
      <c r="E33" s="130">
        <f>'Биланс на успех - природа'!E33</f>
        <v>82.780760381286285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629</v>
      </c>
      <c r="D34" s="163">
        <f>'Биланс на успех - природа'!D34</f>
        <v>138</v>
      </c>
      <c r="E34" s="134">
        <f>'Биланс на успех - природа'!E34</f>
        <v>21.939586645468996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45006</v>
      </c>
      <c r="D36" s="163">
        <f>'Биланс на успех - природа'!D36</f>
        <v>37639</v>
      </c>
      <c r="E36" s="134">
        <f>'Биланс на успех - природа'!E36</f>
        <v>83.631071412700535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1460</v>
      </c>
      <c r="D37" s="130">
        <f>'Биланс на успех - природа'!D37</f>
        <v>598</v>
      </c>
      <c r="E37" s="130">
        <f>'Биланс на успех - природа'!E37</f>
        <v>40.958904109589042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1460</v>
      </c>
      <c r="D38" s="163">
        <f>'Биланс на успех - природа'!D38</f>
        <v>598</v>
      </c>
      <c r="E38" s="134">
        <f>'Биланс на успех - природа'!E38</f>
        <v>40.958904109589042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37897</v>
      </c>
      <c r="D41" s="130">
        <f>'Биланс на успех - природа'!D41</f>
        <v>82991</v>
      </c>
      <c r="E41" s="130">
        <f>'Биланс на успех - природа'!E41</f>
        <v>218.99094915164787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37897</v>
      </c>
      <c r="D43" s="130">
        <f>'Биланс на успех - природа'!D43</f>
        <v>82991</v>
      </c>
      <c r="E43" s="130">
        <f>'Биланс на успех - природа'!E43</f>
        <v>218.99094915164787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184</v>
      </c>
      <c r="D44" s="163">
        <f>'Биланс на успех - природа'!D44</f>
        <v>4794</v>
      </c>
      <c r="E44" s="134">
        <f>'Биланс на успех - природа'!E44</f>
        <v>2605.4347826086955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37713</v>
      </c>
      <c r="D45" s="130">
        <f>'Биланс на успех - природа'!D45</f>
        <v>78197</v>
      </c>
      <c r="E45" s="130">
        <f>'Биланс на успех - природа'!E45</f>
        <v>207.34759897117704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37713</v>
      </c>
      <c r="D47" s="130">
        <f>'Биланс на успех - природа'!D47</f>
        <v>78197</v>
      </c>
      <c r="E47" s="130">
        <f>'Биланс на успех - природа'!E47</f>
        <v>207.34759897117704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1279</v>
      </c>
      <c r="D48" s="163">
        <f>'Биланс на успех - природа'!D48</f>
        <v>-5160</v>
      </c>
      <c r="E48" s="134">
        <f>'Биланс на успех - природа'!E48</f>
        <v>-403.44018764659893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38992</v>
      </c>
      <c r="D49" s="130">
        <f>'Биланс на успех - природа'!D49</f>
        <v>73037</v>
      </c>
      <c r="E49" s="130">
        <f>'Биланс на успех - природа'!E49</f>
        <v>187.31278210915059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“ТЕТЕКС“АД ТЕТОВО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2020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1014</v>
      </c>
      <c r="C8" s="178">
        <f>'Паричен тек'!C9</f>
        <v>37945</v>
      </c>
      <c r="D8" s="178">
        <f>'Паричен тек'!D9</f>
        <v>3742.1104536489152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37713</v>
      </c>
      <c r="C9" s="180">
        <f>'Паричен тек'!C10</f>
        <v>78197</v>
      </c>
      <c r="D9" s="180">
        <f>'Паричен тек'!D10</f>
        <v>207.34759897117704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4656</v>
      </c>
      <c r="C11" s="182">
        <f>'Паричен тек'!C12</f>
        <v>4694</v>
      </c>
      <c r="D11" s="182">
        <f>'Паричен тек'!D12</f>
        <v>100.81615120274914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21238</v>
      </c>
      <c r="C13" s="182">
        <f>'Паричен тек'!C14</f>
        <v>22235</v>
      </c>
      <c r="D13" s="182">
        <f>'Паричен тек'!D14</f>
        <v>104.69441567002542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9608</v>
      </c>
      <c r="C14" s="182">
        <f>'Паричен тек'!C15</f>
        <v>15758</v>
      </c>
      <c r="D14" s="182">
        <f>'Паричен тек'!D15</f>
        <v>164.00915903413821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-34649</v>
      </c>
      <c r="C16" s="182">
        <f>'Паричен тек'!C17</f>
        <v>4081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250</v>
      </c>
      <c r="C17" s="182">
        <f>'Паричен тек'!C18</f>
        <v>56</v>
      </c>
      <c r="D17" s="182">
        <f>'Паричен тек'!D18</f>
        <v>22.400000000000002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-6387</v>
      </c>
      <c r="C18" s="182">
        <f>'Паричен тек'!C19</f>
        <v>-6033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2593</v>
      </c>
      <c r="C19" s="182">
        <f>'Паричен тек'!C20</f>
        <v>-3244</v>
      </c>
      <c r="D19" s="182">
        <f>'Паричен тек'!D20</f>
        <v>-125.10605476282299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7910</v>
      </c>
      <c r="C20" s="182">
        <f>'Паричен тек'!C21</f>
        <v>5427</v>
      </c>
      <c r="D20" s="182">
        <f>'Паричен тек'!D21</f>
        <v>68.609355246523378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-2004</v>
      </c>
      <c r="C21" s="182">
        <f>'Паричен тек'!C22</f>
        <v>-2166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-39914</v>
      </c>
      <c r="C23" s="182">
        <f>'Паричен тек'!C24</f>
        <v>-41560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-39500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30614</v>
      </c>
      <c r="C28" s="178">
        <f>'Паричен тек'!C29</f>
        <v>56701</v>
      </c>
      <c r="D28" s="178">
        <f>'Паричен тек'!D29</f>
        <v>185.21264780819234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0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-2529</v>
      </c>
      <c r="C30" s="182">
        <f>'Паричен тек'!C31</f>
        <v>20657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1279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39914</v>
      </c>
      <c r="C36" s="182">
        <f>'Паричен тек'!C37</f>
        <v>41560</v>
      </c>
      <c r="D36" s="182">
        <f>'Паричен тек'!D37</f>
        <v>104.12386631257202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-8050</v>
      </c>
      <c r="C37" s="182">
        <f>'Паричен тек'!C38</f>
        <v>-5516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-56200</v>
      </c>
      <c r="C38" s="178">
        <f>'Паричен тек'!C39</f>
        <v>-93444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9524</v>
      </c>
      <c r="C40" s="182">
        <f>'Паричен тек'!C41</f>
        <v>-28783</v>
      </c>
      <c r="D40" s="182">
        <f>'Паричен тек'!D41</f>
        <v>-302.21545569088619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-65724</v>
      </c>
      <c r="C43" s="182">
        <f>'Паричен тек'!C44</f>
        <v>-64661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-24572</v>
      </c>
      <c r="C46" s="178">
        <f>'Паричен тек'!C47</f>
        <v>1202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26870</v>
      </c>
      <c r="C47" s="182">
        <f>'Паричен тек'!C48</f>
        <v>2298</v>
      </c>
      <c r="D47" s="182">
        <f>'Паричен тек'!D48</f>
        <v>8.5522887979158906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2298</v>
      </c>
      <c r="C48" s="178">
        <f>'Паричен тек'!C49</f>
        <v>3500</v>
      </c>
      <c r="D48" s="178">
        <f>'Паричен тек'!D49</f>
        <v>152.30635335073976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“ТЕТЕКС“АД ТЕТОВО</v>
      </c>
      <c r="C2" s="268"/>
      <c r="D2" s="268"/>
      <c r="E2" s="186" t="s">
        <v>326</v>
      </c>
      <c r="F2" s="266">
        <f>'ФИ-Почетна'!$C$23</f>
        <v>2020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1281978</v>
      </c>
      <c r="C7" s="192">
        <f>Капитал!C9</f>
        <v>0</v>
      </c>
      <c r="D7" s="192">
        <f>Капитал!D9</f>
        <v>227853</v>
      </c>
      <c r="E7" s="192">
        <f>Капитал!E9</f>
        <v>110211</v>
      </c>
      <c r="F7" s="192">
        <f>Капитал!F9</f>
        <v>0</v>
      </c>
      <c r="G7" s="193">
        <f>Капитал!G9</f>
        <v>1620042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37713</v>
      </c>
      <c r="F12" s="195">
        <f>Капитал!F14</f>
        <v>0</v>
      </c>
      <c r="G12" s="193">
        <f>Капитал!G14</f>
        <v>37713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1807</v>
      </c>
      <c r="E13" s="195">
        <f>Капитал!E15</f>
        <v>-1807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-65723</v>
      </c>
      <c r="F15" s="195">
        <f>Капитал!F17</f>
        <v>0</v>
      </c>
      <c r="G15" s="193">
        <f>Капитал!G17</f>
        <v>-65723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1382</v>
      </c>
      <c r="E18" s="195">
        <f>Капитал!E20</f>
        <v>0</v>
      </c>
      <c r="F18" s="195">
        <f>Капитал!F20</f>
        <v>0</v>
      </c>
      <c r="G18" s="193">
        <f>Капитал!G20</f>
        <v>1382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-103</v>
      </c>
      <c r="E24" s="195">
        <f>Капитал!E26</f>
        <v>0</v>
      </c>
      <c r="F24" s="195">
        <f>Капитал!F26</f>
        <v>0</v>
      </c>
      <c r="G24" s="193">
        <f>Капитал!G26</f>
        <v>-103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1281978</v>
      </c>
      <c r="C26" s="199">
        <f>Капитал!C28</f>
        <v>0</v>
      </c>
      <c r="D26" s="199">
        <f>Капитал!D28</f>
        <v>230939</v>
      </c>
      <c r="E26" s="199">
        <f>Капитал!E28</f>
        <v>80394</v>
      </c>
      <c r="F26" s="199">
        <f>Капитал!F28</f>
        <v>0</v>
      </c>
      <c r="G26" s="199">
        <f>Капитал!G28</f>
        <v>1593311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78197</v>
      </c>
      <c r="F31" s="195">
        <f>Капитал!F33</f>
        <v>0</v>
      </c>
      <c r="G31" s="201">
        <f>Капитал!G33</f>
        <v>78197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1700</v>
      </c>
      <c r="E32" s="195">
        <f>Капитал!E34</f>
        <v>-1700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-13248</v>
      </c>
      <c r="E33" s="195">
        <f>Капитал!E35</f>
        <v>-51413</v>
      </c>
      <c r="F33" s="195">
        <f>Капитал!F35</f>
        <v>0</v>
      </c>
      <c r="G33" s="201">
        <f>Капитал!G35</f>
        <v>-64661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-1736</v>
      </c>
      <c r="E37" s="195">
        <f>Капитал!E39</f>
        <v>0</v>
      </c>
      <c r="F37" s="195">
        <f>Капитал!F39</f>
        <v>0</v>
      </c>
      <c r="G37" s="201">
        <f>Капитал!G39</f>
        <v>-1736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-1046</v>
      </c>
      <c r="E43" s="195">
        <f>Капитал!E45</f>
        <v>0</v>
      </c>
      <c r="F43" s="195">
        <f>Капитал!F45</f>
        <v>0</v>
      </c>
      <c r="G43" s="201">
        <f>Капитал!G45</f>
        <v>-1046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-2734</v>
      </c>
      <c r="E44" s="197">
        <f>Капитал!E46</f>
        <v>0</v>
      </c>
      <c r="F44" s="197">
        <f>Капитал!F46</f>
        <v>0</v>
      </c>
      <c r="G44" s="201">
        <f>Капитал!G46</f>
        <v>-2734</v>
      </c>
    </row>
    <row r="45" spans="1:7" ht="14.25" thickTop="1" thickBot="1" x14ac:dyDescent="0.25">
      <c r="A45" s="198" t="s">
        <v>158</v>
      </c>
      <c r="B45" s="199">
        <f>Капитал!B47</f>
        <v>1281978</v>
      </c>
      <c r="C45" s="199">
        <f>Капитал!C47</f>
        <v>0</v>
      </c>
      <c r="D45" s="199">
        <f>Капитал!D47</f>
        <v>213875</v>
      </c>
      <c r="E45" s="199">
        <f>Капитал!E47</f>
        <v>105478</v>
      </c>
      <c r="F45" s="199">
        <f>Капитал!F47</f>
        <v>0</v>
      </c>
      <c r="G45" s="199">
        <f>Капитал!G47</f>
        <v>1601331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xxx</cp:lastModifiedBy>
  <cp:lastPrinted>2021-02-26T12:14:06Z</cp:lastPrinted>
  <dcterms:created xsi:type="dcterms:W3CDTF">2008-02-12T15:15:13Z</dcterms:created>
  <dcterms:modified xsi:type="dcterms:W3CDTF">2021-02-26T12:14:13Z</dcterms:modified>
</cp:coreProperties>
</file>