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14250" yWindow="225" windowWidth="14775" windowHeight="1170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</workbook>
</file>

<file path=xl/calcChain.xml><?xml version="1.0" encoding="utf-8"?>
<calcChain xmlns="http://schemas.openxmlformats.org/spreadsheetml/2006/main">
  <c r="B39" i="7" l="1"/>
  <c r="B29" i="7"/>
  <c r="B9" i="7"/>
  <c r="B47" i="7" s="1"/>
  <c r="B49" i="7" s="1"/>
  <c r="C37" i="22"/>
  <c r="C33" i="22"/>
  <c r="C20" i="22"/>
  <c r="C12" i="22"/>
  <c r="C11" i="22"/>
  <c r="C32" i="22" s="1"/>
  <c r="C41" i="22" s="1"/>
  <c r="C43" i="22" s="1"/>
  <c r="C45" i="22" s="1"/>
  <c r="B51" i="25"/>
  <c r="B43" i="25"/>
  <c r="B42" i="25" s="1"/>
  <c r="B37" i="25"/>
  <c r="B56" i="25" s="1"/>
  <c r="B27" i="25"/>
  <c r="B19" i="25"/>
  <c r="B13" i="25"/>
  <c r="B11" i="25" s="1"/>
  <c r="B34" i="25" s="1"/>
  <c r="C47" i="22" l="1"/>
  <c r="C49" i="22"/>
  <c r="C9" i="7" l="1"/>
  <c r="B1" i="13" l="1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D19" i="25" s="1"/>
  <c r="D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47" i="12"/>
  <c r="B45" i="13" s="1"/>
  <c r="D39" i="7"/>
  <c r="D38" i="6" s="1"/>
  <c r="B46" i="6"/>
  <c r="E33" i="22"/>
  <c r="E33" i="20" s="1"/>
  <c r="D29" i="7"/>
  <c r="D28" i="6" s="1"/>
  <c r="B53" i="24"/>
  <c r="B34" i="24"/>
  <c r="B48" i="24"/>
  <c r="B40" i="24"/>
  <c r="C11" i="20"/>
  <c r="B39" i="24"/>
  <c r="C32" i="20"/>
  <c r="B16" i="24"/>
  <c r="B10" i="24"/>
  <c r="B8" i="24"/>
  <c r="D47" i="12" l="1"/>
  <c r="D45" i="13" s="1"/>
  <c r="C40" i="24"/>
  <c r="C47" i="12"/>
  <c r="C45" i="13" s="1"/>
  <c r="D27" i="25"/>
  <c r="D24" i="24" s="1"/>
  <c r="E20" i="22"/>
  <c r="E20" i="20" s="1"/>
  <c r="D11" i="22"/>
  <c r="D11" i="20" s="1"/>
  <c r="C56" i="25"/>
  <c r="D56" i="25" s="1"/>
  <c r="D53" i="24" s="1"/>
  <c r="C42" i="25"/>
  <c r="C34" i="24"/>
  <c r="C16" i="24"/>
  <c r="D51" i="25"/>
  <c r="D48" i="24" s="1"/>
  <c r="C11" i="25"/>
  <c r="D11" i="25" s="1"/>
  <c r="D8" i="24" s="1"/>
  <c r="B31" i="24"/>
  <c r="C47" i="7"/>
  <c r="D47" i="7" s="1"/>
  <c r="D46" i="6" s="1"/>
  <c r="F26" i="13"/>
  <c r="G28" i="12"/>
  <c r="E47" i="12"/>
  <c r="E45" i="13" s="1"/>
  <c r="E12" i="22"/>
  <c r="E12" i="20" s="1"/>
  <c r="E37" i="22"/>
  <c r="E37" i="20" s="1"/>
  <c r="C10" i="24"/>
  <c r="D32" i="22" l="1"/>
  <c r="E32" i="22" s="1"/>
  <c r="E32" i="20" s="1"/>
  <c r="E11" i="22"/>
  <c r="E11" i="20" s="1"/>
  <c r="C39" i="24"/>
  <c r="D42" i="25"/>
  <c r="D39" i="24" s="1"/>
  <c r="C53" i="24"/>
  <c r="C8" i="24"/>
  <c r="C34" i="25"/>
  <c r="G47" i="12"/>
  <c r="G45" i="13" s="1"/>
  <c r="G26" i="13"/>
  <c r="B48" i="6"/>
  <c r="C41" i="20"/>
  <c r="C46" i="6"/>
  <c r="C49" i="7"/>
  <c r="C48" i="6" s="1"/>
  <c r="D41" i="22" l="1"/>
  <c r="E41" i="22" s="1"/>
  <c r="E41" i="20" s="1"/>
  <c r="D32" i="20"/>
  <c r="C31" i="24"/>
  <c r="D34" i="25"/>
  <c r="D31" i="24" s="1"/>
  <c r="D49" i="7"/>
  <c r="D48" i="6" s="1"/>
  <c r="C43" i="20"/>
  <c r="D41" i="20" l="1"/>
  <c r="D43" i="22"/>
  <c r="E43" i="22" s="1"/>
  <c r="E43" i="20" s="1"/>
  <c r="C45" i="20"/>
  <c r="D45" i="22" l="1"/>
  <c r="E45" i="22" s="1"/>
  <c r="E45" i="20" s="1"/>
  <c r="D43" i="20"/>
  <c r="C47" i="20"/>
  <c r="C49" i="20"/>
  <c r="D47" i="22" l="1"/>
  <c r="D47" i="20" s="1"/>
  <c r="D49" i="22"/>
  <c r="D45" i="20"/>
  <c r="E47" i="22" l="1"/>
  <c r="E47" i="20" s="1"/>
  <c r="D49" i="20"/>
  <c r="E49" i="22"/>
  <c r="E49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<sst xmlns="http://schemas.openxmlformats.org/spreadsheetml/2006/main" count="475" uniqueCount="380">
  <si>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</si>
  <si>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</si>
  <si>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</si>
  <si>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</si>
  <si>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</si>
  <si>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</si>
  <si>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</si>
  <si>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</si>
  <si>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</si>
  <si>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</si>
  <si>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</si>
  <si>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</si>
  <si>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</si>
  <si>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</si>
  <si>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</si>
  <si>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</si>
  <si>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</si>
  <si>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</si>
  <si>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</si>
  <si>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</si>
  <si>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</si>
  <si>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</si>
  <si>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</si>
  <si>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</si>
  <si>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</si>
  <si>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</si>
  <si>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</si>
  <si>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</si>
  <si>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</si>
  <si>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</si>
  <si>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</si>
  <si>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</si>
  <si>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</si>
  <si>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</si>
  <si>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</si>
  <si>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</si>
  <si>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</si>
  <si>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</si>
  <si>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</si>
  <si>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</si>
  <si>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</si>
  <si>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</si>
  <si>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</si>
  <si>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</si>
  <si>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</si>
  <si>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</si>
  <si>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</si>
  <si>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</si>
  <si>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</si>
  <si>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</si>
  <si>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</si>
  <si>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</si>
  <si>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</si>
  <si>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</si>
  <si>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</si>
  <si>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</si>
  <si>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</si>
  <si>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</si>
  <si>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</si>
  <si>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</si>
  <si>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</si>
  <si>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</si>
  <si>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</si>
  <si>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</si>
  <si>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</si>
  <si>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</si>
  <si>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</si>
  <si>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</si>
  <si>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</si>
  <si>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</si>
  <si>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</si>
  <si>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</si>
  <si>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</si>
  <si>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</si>
  <si>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</si>
  <si>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</si>
  <si>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</si>
  <si>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</si>
  <si>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</si>
  <si>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</si>
  <si>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</si>
  <si>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</si>
  <si>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</si>
  <si>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</si>
  <si>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</si>
  <si>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</si>
  <si>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</si>
  <si>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</si>
  <si>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</si>
  <si>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</si>
  <si>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</si>
  <si>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</si>
  <si>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</si>
  <si>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</si>
  <si>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</si>
  <si>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</si>
  <si>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</si>
  <si>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</si>
  <si>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</si>
  <si>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</si>
  <si>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</si>
  <si>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</si>
  <si>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</si>
  <si>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</si>
  <si>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</si>
  <si>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</si>
  <si>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</si>
  <si>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</si>
  <si>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</si>
  <si>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</si>
  <si>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</si>
  <si>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</si>
  <si>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</si>
  <si>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</si>
  <si>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</si>
  <si>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</si>
  <si>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</si>
  <si>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</si>
  <si>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</si>
  <si>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</si>
  <si>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</si>
  <si>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</si>
  <si>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</si>
  <si>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</si>
  <si>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</si>
  <si>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</si>
  <si>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</si>
  <si>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</si>
  <si>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</si>
  <si>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</si>
  <si>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</si>
  <si>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</si>
  <si>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</si>
  <si>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</si>
  <si>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</si>
  <si>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</si>
  <si>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</si>
  <si>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</si>
  <si>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</si>
  <si>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</si>
  <si>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</si>
  <si>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</si>
  <si>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</si>
  <si>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</si>
  <si>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</si>
  <si>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</si>
  <si>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</si>
  <si>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</si>
  <si>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</si>
  <si>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</si>
  <si>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</si>
  <si>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</si>
  <si>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</si>
  <si>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</si>
  <si>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</si>
  <si>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</si>
  <si>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</si>
  <si>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</si>
  <si>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</si>
  <si>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</si>
  <si>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</si>
  <si>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</si>
  <si>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</si>
  <si>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</si>
  <si>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</si>
  <si>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</si>
  <si>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</si>
  <si>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</si>
  <si>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</si>
  <si>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</si>
  <si>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</si>
  <si>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</si>
  <si>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</si>
  <si>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</si>
  <si>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</si>
  <si>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</si>
  <si>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</si>
  <si>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</si>
  <si>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</si>
  <si>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</si>
  <si>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</si>
  <si>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</si>
  <si>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</si>
  <si>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</si>
  <si>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</si>
  <si>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</si>
  <si>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</si>
  <si>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</si>
  <si>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</si>
  <si>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</si>
  <si>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</si>
  <si>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</si>
  <si>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</si>
  <si>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</si>
  <si>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</si>
  <si>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</si>
  <si>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</si>
  <si>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</si>
  <si>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</si>
  <si>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</si>
  <si>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</si>
  <si>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</si>
  <si>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</si>
  <si>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</si>
  <si>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</si>
  <si>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</si>
  <si>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</si>
  <si>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</si>
  <si>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</si>
  <si>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</si>
  <si>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</si>
  <si>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</si>
  <si>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</si>
  <si>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</si>
  <si>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</si>
  <si>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</si>
  <si>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</si>
  <si>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</si>
  <si>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</si>
  <si>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</si>
  <si>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</si>
  <si>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</si>
  <si>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</si>
  <si>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</si>
  <si>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</si>
  <si>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</si>
  <si>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</si>
  <si>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</si>
  <si>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</si>
  <si>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</si>
  <si>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</si>
  <si>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</si>
  <si>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</si>
  <si>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</si>
  <si>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</si>
  <si>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</si>
  <si>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</si>
  <si>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</si>
  <si>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</si>
  <si>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</si>
  <si>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</si>
  <si>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</si>
  <si>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</si>
  <si>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</si>
  <si>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</si>
  <si>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</si>
  <si>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</si>
  <si>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</si>
  <si>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</si>
  <si>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</si>
  <si>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</si>
  <si>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</si>
  <si>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</si>
  <si>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</si>
  <si>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</si>
  <si>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</si>
  <si>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</si>
  <si>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</si>
  <si>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</si>
  <si>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</si>
  <si>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</si>
  <si>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</si>
  <si>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</si>
  <si>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</si>
  <si>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</si>
  <si>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</si>
  <si>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</si>
  <si>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</si>
  <si>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</si>
  <si>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</si>
  <si>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</si>
  <si>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</si>
  <si>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</si>
  <si>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</si>
  <si>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</si>
  <si>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</si>
  <si>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</si>
  <si>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</si>
  <si>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</si>
  <si>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</si>
  <si>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</si>
  <si>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</si>
  <si>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</si>
  <si>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</si>
  <si>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</si>
  <si>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</si>
  <si>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</si>
  <si>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</si>
  <si>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</si>
  <si>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</si>
  <si>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</si>
  <si>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</si>
  <si>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</si>
  <si>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</si>
  <si>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</si>
  <si>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</si>
  <si>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</si>
  <si>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</si>
  <si>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</si>
  <si>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</si>
  <si>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</si>
  <si>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</si>
  <si>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</si>
  <si>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</si>
  <si>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</si>
  <si>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</si>
  <si>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</si>
  <si>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</si>
  <si>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</si>
  <si>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</si>
  <si>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</si>
  <si>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</si>
  <si>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</si>
  <si>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</si>
  <si>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</si>
  <si>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</si>
  <si>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</si>
  <si>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</si>
  <si>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</si>
  <si>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</si>
  <si>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</si>
  <si>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</si>
  <si>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</si>
  <si>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</si>
  <si>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</si>
  <si>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</si>
  <si>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</si>
  <si>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</si>
  <si>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</si>
  <si>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</si>
  <si>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</si>
  <si>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</si>
  <si>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</si>
  <si>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</si>
  <si>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</si>
  <si>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</si>
  <si>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</si>
  <si>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</si>
  <si>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</si>
  <si>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</si>
  <si>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</si>
  <si>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</si>
  <si>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</si>
  <si>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</si>
  <si>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</si>
  <si>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</si>
  <si>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</si>
  <si>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</si>
  <si>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</si>
  <si>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</si>
  <si>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</si>
  <si>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</si>
  <si>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</si>
  <si>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</si>
  <si>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</si>
  <si>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</si>
  <si>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</si>
  <si>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</si>
  <si>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</si>
  <si>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</si>
  <si>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</si>
  <si>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</si>
  <si>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</si>
  <si>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</si>
  <si>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</si>
  <si>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</si>
  <si>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</si>
  <si>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</si>
  <si>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</si>
  <si>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</si>
  <si>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</si>
  <si>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</si>
  <si>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</si>
  <si>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</si>
  <si>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</si>
  <si>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</si>
  <si>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</si>
  <si>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</si>
  <si>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</si>
  <si>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Реплек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</si>
</sst>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31" xfId="3" applyFont="1" applyBorder="1" applyAlignment="1" applyProtection="1">
      <alignment horizontal="left" vertical="center"/>
      <protection locked="0"/>
    </xf>
    <xf numFmtId="0" fontId="4" fillId="0" borderId="32" xfId="3" applyFont="1" applyBorder="1" applyAlignment="1" applyProtection="1">
      <alignment horizontal="left" vertical="center"/>
      <protection locked="0"/>
    </xf>
    <xf numFmtId="0" fontId="4" fillId="0" borderId="33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310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19" t="s">
        <v>379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8">
        <v>4069927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2021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322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318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323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324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workbookViewId="0">
      <selection activeCell="C57" sqref="C57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Реплек АД Скопје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2021</v>
      </c>
      <c r="C3" s="102"/>
      <c r="D3" s="103"/>
    </row>
    <row r="4" spans="1:6" x14ac:dyDescent="0.2">
      <c r="A4" s="104" t="s">
        <v>320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1301218.6880000001</v>
      </c>
      <c r="C11" s="75">
        <f>C12+C13+C18+C19+C25+C26</f>
        <v>1351350.6259999999</v>
      </c>
      <c r="D11" s="75">
        <f t="shared" ref="D11:D35" si="0">IF(B11&lt;=0,0,C11/B11*100)</f>
        <v>103.85269120881237</v>
      </c>
      <c r="F11" s="111"/>
    </row>
    <row r="12" spans="1:6" ht="14.25" thickTop="1" thickBot="1" x14ac:dyDescent="0.25">
      <c r="A12" s="87" t="s">
        <v>160</v>
      </c>
      <c r="B12" s="94">
        <v>9757.9660000000003</v>
      </c>
      <c r="C12" s="94">
        <v>9697.9969999999994</v>
      </c>
      <c r="D12" s="75">
        <f t="shared" si="0"/>
        <v>99.385435448330099</v>
      </c>
      <c r="F12" s="111"/>
    </row>
    <row r="13" spans="1:6" ht="14.25" thickTop="1" thickBot="1" x14ac:dyDescent="0.25">
      <c r="A13" s="87" t="s">
        <v>293</v>
      </c>
      <c r="B13" s="75">
        <f>SUM(B14:B17)</f>
        <v>1291302.334</v>
      </c>
      <c r="C13" s="75">
        <f>SUM(C14:C17)</f>
        <v>1341514.2679999999</v>
      </c>
      <c r="D13" s="75">
        <f t="shared" si="0"/>
        <v>103.88847233354414</v>
      </c>
      <c r="F13" s="111"/>
    </row>
    <row r="14" spans="1:6" ht="14.25" thickTop="1" thickBot="1" x14ac:dyDescent="0.25">
      <c r="A14" s="88" t="s">
        <v>297</v>
      </c>
      <c r="B14" s="77">
        <v>408971.04300000001</v>
      </c>
      <c r="C14" s="77">
        <v>412716.10499999998</v>
      </c>
      <c r="D14" s="76">
        <f t="shared" si="0"/>
        <v>100.9157279137731</v>
      </c>
      <c r="F14" s="111"/>
    </row>
    <row r="15" spans="1:6" ht="27" thickTop="1" thickBot="1" x14ac:dyDescent="0.25">
      <c r="A15" s="88" t="s">
        <v>259</v>
      </c>
      <c r="B15" s="77">
        <v>880763.74800000002</v>
      </c>
      <c r="C15" s="77">
        <v>897086.80299999996</v>
      </c>
      <c r="D15" s="76">
        <f t="shared" si="0"/>
        <v>101.85328415674073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1567.5429999999999</v>
      </c>
      <c r="C17" s="77">
        <v>31711.360000000001</v>
      </c>
      <c r="D17" s="76">
        <f t="shared" si="0"/>
        <v>2022.9977742237377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158.38800000000001</v>
      </c>
      <c r="C19" s="75">
        <f>SUM(C20:C24)</f>
        <v>138.36099999999999</v>
      </c>
      <c r="D19" s="75">
        <f t="shared" si="0"/>
        <v>87.355734020254047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158.38800000000001</v>
      </c>
      <c r="C21" s="77">
        <v>138.36099999999999</v>
      </c>
      <c r="D21" s="76">
        <f t="shared" si="0"/>
        <v>87.355734020254047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815657.91999999993</v>
      </c>
      <c r="C27" s="75">
        <f>SUM(C28:C33)</f>
        <v>769028.75899999996</v>
      </c>
      <c r="D27" s="75">
        <f t="shared" si="0"/>
        <v>94.283245481144846</v>
      </c>
      <c r="F27" s="111"/>
    </row>
    <row r="28" spans="1:6" ht="14.25" thickTop="1" thickBot="1" x14ac:dyDescent="0.25">
      <c r="A28" s="89" t="s">
        <v>166</v>
      </c>
      <c r="B28" s="77">
        <v>382735.70299999998</v>
      </c>
      <c r="C28" s="77">
        <v>372904.17</v>
      </c>
      <c r="D28" s="76">
        <f t="shared" si="0"/>
        <v>97.431247484115687</v>
      </c>
      <c r="F28" s="111"/>
    </row>
    <row r="29" spans="1:6" ht="15.75" customHeight="1" thickTop="1" thickBot="1" x14ac:dyDescent="0.25">
      <c r="A29" s="89" t="s">
        <v>167</v>
      </c>
      <c r="B29" s="77">
        <v>164932.78400000001</v>
      </c>
      <c r="C29" s="77">
        <v>180418.99</v>
      </c>
      <c r="D29" s="76">
        <f t="shared" si="0"/>
        <v>109.38940435274529</v>
      </c>
      <c r="F29" s="111"/>
    </row>
    <row r="30" spans="1:6" ht="14.25" thickTop="1" thickBot="1" x14ac:dyDescent="0.25">
      <c r="A30" s="89" t="s">
        <v>168</v>
      </c>
      <c r="B30" s="77">
        <v>56975.667999999998</v>
      </c>
      <c r="C30" s="77">
        <v>73753.093999999997</v>
      </c>
      <c r="D30" s="76">
        <f t="shared" si="0"/>
        <v>129.44665080539292</v>
      </c>
      <c r="F30" s="111"/>
    </row>
    <row r="31" spans="1:6" ht="14.25" thickTop="1" thickBot="1" x14ac:dyDescent="0.25">
      <c r="A31" s="89" t="s">
        <v>169</v>
      </c>
      <c r="B31" s="77">
        <v>0</v>
      </c>
      <c r="C31" s="77">
        <v>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139950.47399999999</v>
      </c>
      <c r="C32" s="77">
        <v>91619.138999999996</v>
      </c>
      <c r="D32" s="76">
        <f t="shared" si="0"/>
        <v>65.465400996069505</v>
      </c>
      <c r="F32" s="111"/>
    </row>
    <row r="33" spans="1:6" ht="14.25" thickTop="1" thickBot="1" x14ac:dyDescent="0.25">
      <c r="A33" s="89" t="s">
        <v>301</v>
      </c>
      <c r="B33" s="77">
        <v>71063.290999999997</v>
      </c>
      <c r="C33" s="77">
        <v>50333.366000000002</v>
      </c>
      <c r="D33" s="76">
        <f t="shared" si="0"/>
        <v>70.828926287694728</v>
      </c>
      <c r="F33" s="111"/>
    </row>
    <row r="34" spans="1:6" ht="14.25" thickTop="1" thickBot="1" x14ac:dyDescent="0.25">
      <c r="A34" s="90" t="s">
        <v>173</v>
      </c>
      <c r="B34" s="75">
        <f>B11+B27</f>
        <v>2116876.608</v>
      </c>
      <c r="C34" s="75">
        <f>C11+C27</f>
        <v>2120379.3849999998</v>
      </c>
      <c r="D34" s="75">
        <f t="shared" si="0"/>
        <v>100.16546911552437</v>
      </c>
      <c r="F34" s="111"/>
    </row>
    <row r="35" spans="1:6" ht="14.25" thickTop="1" thickBot="1" x14ac:dyDescent="0.25">
      <c r="A35" s="41" t="s">
        <v>171</v>
      </c>
      <c r="B35" s="77"/>
      <c r="C35" s="77">
        <v>64899.525000000001</v>
      </c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1527869.75</v>
      </c>
      <c r="C37" s="75">
        <f>(SUM(C38:C41))</f>
        <v>1560518.848</v>
      </c>
      <c r="D37" s="75">
        <f t="shared" ref="D37:D57" si="1">IF(B37&lt;=0,0,C37/B37*100)</f>
        <v>102.13690322751661</v>
      </c>
      <c r="F37" s="111"/>
    </row>
    <row r="38" spans="1:6" ht="14.25" thickTop="1" thickBot="1" x14ac:dyDescent="0.25">
      <c r="A38" s="88" t="s">
        <v>298</v>
      </c>
      <c r="B38" s="77">
        <v>886020.80099999998</v>
      </c>
      <c r="C38" s="77">
        <v>886020.80099999998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301774.89600000001</v>
      </c>
      <c r="C39" s="77">
        <v>331777.09899999999</v>
      </c>
      <c r="D39" s="76">
        <f t="shared" si="1"/>
        <v>109.9419147840581</v>
      </c>
      <c r="F39" s="111"/>
    </row>
    <row r="40" spans="1:6" ht="14.25" thickTop="1" thickBot="1" x14ac:dyDescent="0.25">
      <c r="A40" s="88" t="s">
        <v>128</v>
      </c>
      <c r="B40" s="77">
        <v>340074.05300000013</v>
      </c>
      <c r="C40" s="77">
        <v>342720.94800000009</v>
      </c>
      <c r="D40" s="76">
        <f t="shared" si="1"/>
        <v>100.7783290070648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589006.85800000001</v>
      </c>
      <c r="C42" s="75">
        <f>C43+C51</f>
        <v>559860.53700000001</v>
      </c>
      <c r="D42" s="75">
        <f t="shared" si="1"/>
        <v>95.051616020402946</v>
      </c>
      <c r="F42" s="111"/>
    </row>
    <row r="43" spans="1:6" ht="14.25" thickTop="1" thickBot="1" x14ac:dyDescent="0.25">
      <c r="A43" s="90" t="s">
        <v>178</v>
      </c>
      <c r="B43" s="75">
        <f>SUM(B44:B50)</f>
        <v>477328.05499999999</v>
      </c>
      <c r="C43" s="75">
        <f>SUM(C44:C50)</f>
        <v>418718.86900000001</v>
      </c>
      <c r="D43" s="75">
        <f t="shared" si="1"/>
        <v>87.721403469569793</v>
      </c>
      <c r="F43" s="111"/>
    </row>
    <row r="44" spans="1:6" ht="14.25" thickTop="1" thickBot="1" x14ac:dyDescent="0.25">
      <c r="A44" s="88" t="s">
        <v>179</v>
      </c>
      <c r="B44" s="77">
        <v>276727.20600000001</v>
      </c>
      <c r="C44" s="77">
        <v>258686.908</v>
      </c>
      <c r="D44" s="76">
        <f t="shared" si="1"/>
        <v>93.480836864301651</v>
      </c>
      <c r="F44" s="107"/>
    </row>
    <row r="45" spans="1:6" ht="14.25" thickTop="1" thickBot="1" x14ac:dyDescent="0.25">
      <c r="A45" s="89" t="s">
        <v>266</v>
      </c>
      <c r="B45" s="77">
        <v>87369.436000000002</v>
      </c>
      <c r="C45" s="77">
        <v>48194.156999999999</v>
      </c>
      <c r="D45" s="76">
        <f t="shared" si="1"/>
        <v>55.161346125663435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7116.576</v>
      </c>
      <c r="C47" s="77">
        <v>5415.299</v>
      </c>
      <c r="D47" s="76">
        <f t="shared" si="1"/>
        <v>76.09416382260234</v>
      </c>
      <c r="F47" s="107"/>
    </row>
    <row r="48" spans="1:6" ht="14.25" thickTop="1" thickBot="1" x14ac:dyDescent="0.25">
      <c r="A48" s="89" t="s">
        <v>267</v>
      </c>
      <c r="B48" s="77">
        <v>78072.376999999993</v>
      </c>
      <c r="C48" s="77">
        <v>73741.186000000002</v>
      </c>
      <c r="D48" s="76">
        <f t="shared" si="1"/>
        <v>94.452338757407134</v>
      </c>
    </row>
    <row r="49" spans="1:4" ht="14.25" thickTop="1" thickBot="1" x14ac:dyDescent="0.25">
      <c r="A49" s="89" t="s">
        <v>302</v>
      </c>
      <c r="B49" s="77">
        <v>28042.46</v>
      </c>
      <c r="C49" s="77">
        <v>32681.319</v>
      </c>
      <c r="D49" s="76">
        <f t="shared" si="1"/>
        <v>116.54226840298605</v>
      </c>
    </row>
    <row r="50" spans="1:4" ht="27" thickTop="1" thickBot="1" x14ac:dyDescent="0.25">
      <c r="A50" s="89" t="s">
        <v>299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111678.803</v>
      </c>
      <c r="C51" s="75">
        <f>SUM(C52:C55)</f>
        <v>141141.66800000001</v>
      </c>
      <c r="D51" s="75">
        <f t="shared" si="1"/>
        <v>126.38178795666354</v>
      </c>
    </row>
    <row r="52" spans="1:4" ht="17.25" customHeight="1" thickTop="1" thickBot="1" x14ac:dyDescent="0.25">
      <c r="A52" s="89" t="s">
        <v>325</v>
      </c>
      <c r="B52" s="77">
        <v>111678.803</v>
      </c>
      <c r="C52" s="77">
        <v>141141.66800000001</v>
      </c>
      <c r="D52" s="76">
        <f t="shared" si="1"/>
        <v>126.38178795666354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2116876.608</v>
      </c>
      <c r="C56" s="75">
        <f>C37+C43+C51</f>
        <v>2120379.3849999998</v>
      </c>
      <c r="D56" s="75">
        <f t="shared" si="1"/>
        <v>100.16546911552437</v>
      </c>
    </row>
    <row r="57" spans="1:4" ht="14.25" thickTop="1" thickBot="1" x14ac:dyDescent="0.25">
      <c r="A57" s="41" t="s">
        <v>185</v>
      </c>
      <c r="B57" s="77"/>
      <c r="C57" s="77">
        <v>64899.525000000001</v>
      </c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2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120" zoomScaleNormal="120" workbookViewId="0">
      <selection activeCell="D32" sqref="D32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Реплек АД Скопје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2021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1285621.2420000001</v>
      </c>
      <c r="D11" s="75">
        <f>D12+D18+D19</f>
        <v>1255845.112</v>
      </c>
      <c r="E11" s="75">
        <f>IF(C11&lt;=0,0,D11/C11*100)</f>
        <v>97.683911168605277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1251407.4920000001</v>
      </c>
      <c r="D12" s="76">
        <f>SUM(D13:D14)</f>
        <v>1220159.517</v>
      </c>
      <c r="E12" s="76">
        <f t="shared" ref="E12:E49" si="0">IF(C12&lt;=0,0,D12/C12*100)</f>
        <v>97.502973635705217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383928.70899999997</v>
      </c>
      <c r="D13" s="77">
        <v>442643.10200000001</v>
      </c>
      <c r="E13" s="76">
        <f t="shared" si="0"/>
        <v>115.29304572011053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867478.78300000005</v>
      </c>
      <c r="D14" s="77">
        <v>777516.41500000004</v>
      </c>
      <c r="E14" s="76">
        <f t="shared" si="0"/>
        <v>89.629444573977551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53240.811999999998</v>
      </c>
      <c r="D16" s="77">
        <v>90059.365999999995</v>
      </c>
      <c r="E16" s="76">
        <f t="shared" si="0"/>
        <v>169.15475669304217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91833.64</v>
      </c>
      <c r="D17" s="77">
        <v>130429.255</v>
      </c>
      <c r="E17" s="76">
        <f t="shared" si="0"/>
        <v>142.02775257520014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11671.272000000001</v>
      </c>
      <c r="D18" s="77">
        <v>3752.7359999999999</v>
      </c>
      <c r="E18" s="76">
        <f t="shared" si="0"/>
        <v>32.153616161117654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22542.477999999999</v>
      </c>
      <c r="D19" s="77">
        <v>31932.859</v>
      </c>
      <c r="E19" s="76">
        <f t="shared" si="0"/>
        <v>141.65638311812924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1139237.7579999999</v>
      </c>
      <c r="D20" s="75">
        <f>SUM(D21:D31)</f>
        <v>1135021.2919999999</v>
      </c>
      <c r="E20" s="75">
        <f t="shared" si="0"/>
        <v>99.629887091575839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143333.96900000001</v>
      </c>
      <c r="D21" s="77">
        <v>162607.88699999999</v>
      </c>
      <c r="E21" s="76">
        <f t="shared" si="0"/>
        <v>113.44685989962365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567299.12</v>
      </c>
      <c r="D22" s="77">
        <v>485601.96600000001</v>
      </c>
      <c r="E22" s="76">
        <f t="shared" si="0"/>
        <v>85.598928128074661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5591.2349999999997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38264.737999999998</v>
      </c>
      <c r="D24" s="77">
        <v>37456.716999999997</v>
      </c>
      <c r="E24" s="76">
        <f t="shared" si="0"/>
        <v>97.888340434997872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46237.116999999998</v>
      </c>
      <c r="D25" s="77">
        <v>58831.358999999997</v>
      </c>
      <c r="E25" s="76">
        <f t="shared" si="0"/>
        <v>127.23838080129433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310596.05300000001</v>
      </c>
      <c r="D26" s="77">
        <v>328153.141</v>
      </c>
      <c r="E26" s="76">
        <f t="shared" si="0"/>
        <v>105.65270802072942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12191.734</v>
      </c>
      <c r="D27" s="77">
        <v>12797.602000000001</v>
      </c>
      <c r="E27" s="76">
        <f t="shared" si="0"/>
        <v>104.96949818623011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0</v>
      </c>
      <c r="D29" s="77">
        <v>5645.1390000000001</v>
      </c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15723.791999999999</v>
      </c>
      <c r="D31" s="77">
        <v>43927.481</v>
      </c>
      <c r="E31" s="76">
        <f t="shared" si="0"/>
        <v>279.369512138039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184976.31200000015</v>
      </c>
      <c r="D32" s="79">
        <f>D11-D20-D16+D17</f>
        <v>161193.70900000009</v>
      </c>
      <c r="E32" s="79">
        <f t="shared" si="0"/>
        <v>87.142892653195474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6903.0079999999998</v>
      </c>
      <c r="D33" s="79">
        <f>D34+D35+D36</f>
        <v>1617.9179999999999</v>
      </c>
      <c r="E33" s="75">
        <f t="shared" si="0"/>
        <v>23.437869404178581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6903.0079999999998</v>
      </c>
      <c r="D34" s="77">
        <v>1617.9179999999999</v>
      </c>
      <c r="E34" s="76">
        <f t="shared" si="0"/>
        <v>23.437869404178581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9041.7749999999996</v>
      </c>
      <c r="D37" s="75">
        <f>D38+D39+D40</f>
        <v>8650.4330000000009</v>
      </c>
      <c r="E37" s="75">
        <f t="shared" si="0"/>
        <v>95.671845406460577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9041.7749999999996</v>
      </c>
      <c r="D38" s="77">
        <v>8630.4060000000009</v>
      </c>
      <c r="E38" s="76">
        <f t="shared" si="0"/>
        <v>95.45035128611363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0</v>
      </c>
      <c r="D39" s="77">
        <v>20.027000000000001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182837.54500000016</v>
      </c>
      <c r="D41" s="75">
        <f>D32+D33-D37</f>
        <v>154161.19400000011</v>
      </c>
      <c r="E41" s="75">
        <f t="shared" si="0"/>
        <v>84.315939595447958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>
        <v>0</v>
      </c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182837.54500000016</v>
      </c>
      <c r="D43" s="75">
        <f>D41+D42</f>
        <v>154161.19400000011</v>
      </c>
      <c r="E43" s="75">
        <f t="shared" si="0"/>
        <v>84.315939595447958</v>
      </c>
    </row>
    <row r="44" spans="1:7" ht="14.25" thickTop="1" thickBot="1" x14ac:dyDescent="0.25">
      <c r="A44" s="74">
        <v>26</v>
      </c>
      <c r="B44" s="96" t="s">
        <v>5</v>
      </c>
      <c r="C44" s="77">
        <v>19123.934000000001</v>
      </c>
      <c r="D44" s="77">
        <v>19368.356</v>
      </c>
      <c r="E44" s="76">
        <f t="shared" si="0"/>
        <v>101.27809476857637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163713.61100000015</v>
      </c>
      <c r="D45" s="75">
        <f>D43-D44</f>
        <v>134792.83800000011</v>
      </c>
      <c r="E45" s="75">
        <f t="shared" si="0"/>
        <v>82.33453356544679</v>
      </c>
    </row>
    <row r="46" spans="1:7" ht="14.25" thickTop="1" thickBot="1" x14ac:dyDescent="0.25">
      <c r="A46" s="74">
        <v>28</v>
      </c>
      <c r="B46" s="98" t="s">
        <v>6</v>
      </c>
      <c r="C46" s="77">
        <v>0</v>
      </c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163713.61100000015</v>
      </c>
      <c r="D47" s="75">
        <f>D45-D46</f>
        <v>134792.83800000011</v>
      </c>
      <c r="E47" s="75">
        <f t="shared" si="0"/>
        <v>82.33453356544679</v>
      </c>
    </row>
    <row r="48" spans="1:7" ht="14.25" thickTop="1" thickBot="1" x14ac:dyDescent="0.25">
      <c r="A48" s="74">
        <v>30</v>
      </c>
      <c r="B48" s="95" t="s">
        <v>285</v>
      </c>
      <c r="C48" s="77">
        <v>0</v>
      </c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163713.61100000015</v>
      </c>
      <c r="D49" s="75">
        <f>D45+D48</f>
        <v>134792.83800000011</v>
      </c>
      <c r="E49" s="75">
        <f t="shared" si="0"/>
        <v>82.33453356544679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115" workbookViewId="0">
      <selection activeCell="C15" sqref="C15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Реплек АД Скопје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2021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170576.43700000015</v>
      </c>
      <c r="C9" s="38">
        <f>C10+SUM(C12:C28)</f>
        <v>148416.4910000001</v>
      </c>
      <c r="D9" s="38">
        <f>IF(B9&lt;=0,0,C9/B9*100)</f>
        <v>87.008788324028572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163713.61100000015</v>
      </c>
      <c r="C10" s="34">
        <v>134792.83800000011</v>
      </c>
      <c r="D10" s="122">
        <f>IF(B10&lt;=0,0,C10/B10*100)</f>
        <v>82.33453356544679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12191.734</v>
      </c>
      <c r="C12" s="34">
        <v>12797.602000000001</v>
      </c>
      <c r="D12" s="122">
        <f t="shared" ref="D12:D28" si="0">IF(B12&lt;=0,0,C12/B12*100)</f>
        <v>104.96949818623011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>
        <v>56553.156999999999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-148934.902</v>
      </c>
      <c r="C14" s="34">
        <v>-4676.9970000000003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68339.714000000007</v>
      </c>
      <c r="C15" s="34">
        <v>-23158.687000000002</v>
      </c>
      <c r="D15" s="122">
        <f t="shared" si="0"/>
        <v>-33.887597188363998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8492.6820000000007</v>
      </c>
      <c r="C16" s="34">
        <v>-21362.319</v>
      </c>
      <c r="D16" s="122">
        <f t="shared" si="0"/>
        <v>-251.53795938668137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-5818.7060000000001</v>
      </c>
      <c r="C17" s="34">
        <v>1965.6849999999999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12475.432000000001</v>
      </c>
      <c r="C18" s="34">
        <v>-10969.075000000001</v>
      </c>
      <c r="D18" s="122">
        <f t="shared" si="0"/>
        <v>-87.925412122001063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16884.991000000002</v>
      </c>
      <c r="C19" s="34">
        <v>-17720.625</v>
      </c>
      <c r="D19" s="122">
        <f t="shared" si="0"/>
        <v>-104.94897509865417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15421.759</v>
      </c>
      <c r="C20" s="34">
        <v>-3703.2779999999998</v>
      </c>
      <c r="D20" s="122">
        <f t="shared" si="0"/>
        <v>-24.013330775043233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3885.4679999999998</v>
      </c>
      <c r="C21" s="34">
        <v>-30.933</v>
      </c>
      <c r="D21" s="122">
        <f t="shared" si="0"/>
        <v>-0.79612031291983365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17610.136999999999</v>
      </c>
      <c r="C22" s="34">
        <v>4638.8590000000004</v>
      </c>
      <c r="D22" s="122">
        <f t="shared" si="0"/>
        <v>26.341981325869302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3857.8429999999998</v>
      </c>
      <c r="C23" s="34">
        <v>4588.9129999999996</v>
      </c>
      <c r="D23" s="122">
        <f t="shared" si="0"/>
        <v>118.95022684956334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-1611.4929999999999</v>
      </c>
      <c r="C25" s="34">
        <v>-2651.8409999999999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4068.1669999999999</v>
      </c>
      <c r="C26" s="34">
        <v>17353.191999999999</v>
      </c>
      <c r="D26" s="122">
        <f t="shared" si="0"/>
        <v>426.56046322582137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-94569.557000000001</v>
      </c>
      <c r="C29" s="38">
        <f>SUM(C30:C38)</f>
        <v>-84891.671999999991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-89765.672000000006</v>
      </c>
      <c r="C30" s="34">
        <v>-88709.328999999998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1973.94</v>
      </c>
      <c r="C31" s="34">
        <v>8406.57</v>
      </c>
      <c r="D31" s="122">
        <f t="shared" ref="D31:D38" si="1">IF(B31&lt;=0,0,C31/B31*100)</f>
        <v>425.87768625186175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-2919.982</v>
      </c>
      <c r="C35" s="34">
        <v>0</v>
      </c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>
        <v>-3857.8429999999998</v>
      </c>
      <c r="C36" s="34">
        <v>-4588.9129999999996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-10687.438000000009</v>
      </c>
      <c r="C39" s="38">
        <f>SUM(C40:C46)</f>
        <v>-111856.11900000001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-59958.624000000003</v>
      </c>
      <c r="C41" s="34">
        <v>-107787.70699999999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157300</v>
      </c>
      <c r="C42" s="34">
        <v>98075.293999999994</v>
      </c>
      <c r="D42" s="122">
        <f t="shared" si="2"/>
        <v>62.349201525746977</v>
      </c>
      <c r="E42" s="7"/>
      <c r="F42" s="7"/>
    </row>
    <row r="43" spans="1:6" ht="14.25" thickTop="1" thickBot="1" x14ac:dyDescent="0.25">
      <c r="A43" s="29" t="s">
        <v>57</v>
      </c>
      <c r="B43" s="34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-108028.814</v>
      </c>
      <c r="C44" s="34">
        <v>-102143.70600000001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65319.442000000141</v>
      </c>
      <c r="C47" s="38">
        <f>C9+C29+C39</f>
        <v>-48331.299999999901</v>
      </c>
      <c r="D47" s="38">
        <f t="shared" si="2"/>
        <v>-73.992211997156673</v>
      </c>
      <c r="E47" s="7"/>
      <c r="F47" s="7"/>
    </row>
    <row r="48" spans="1:6" ht="14.25" thickTop="1" thickBot="1" x14ac:dyDescent="0.25">
      <c r="A48" s="5" t="s">
        <v>60</v>
      </c>
      <c r="B48" s="34">
        <v>74631.032000000007</v>
      </c>
      <c r="C48" s="34">
        <v>139950.47399999999</v>
      </c>
      <c r="D48" s="122">
        <f t="shared" si="2"/>
        <v>187.52316596667185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139950.47400000016</v>
      </c>
      <c r="C49" s="38">
        <f>C47+C48</f>
        <v>91619.174000000086</v>
      </c>
      <c r="D49" s="38">
        <f t="shared" si="2"/>
        <v>65.465426004916552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zoomScale="110" workbookViewId="0">
      <selection activeCell="E36" sqref="E3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Реплек АД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2021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886021</v>
      </c>
      <c r="C9" s="30">
        <v>-2.8999999994994141E-2</v>
      </c>
      <c r="D9" s="30">
        <v>310011.81099999993</v>
      </c>
      <c r="E9" s="30">
        <v>276151.54861389054</v>
      </c>
      <c r="F9" s="30"/>
      <c r="G9" s="23">
        <f t="shared" ref="G9:G27" si="0">SUM(B9:F9)</f>
        <v>1472184.3306138904</v>
      </c>
    </row>
    <row r="10" spans="1:7" x14ac:dyDescent="0.2">
      <c r="A10" s="19" t="s">
        <v>118</v>
      </c>
      <c r="B10" s="33"/>
      <c r="C10" s="33"/>
      <c r="D10" s="33"/>
      <c r="E10" s="33"/>
      <c r="F10" s="33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163713.61100000021</v>
      </c>
      <c r="F14" s="31"/>
      <c r="G14" s="23">
        <f t="shared" si="0"/>
        <v>163713.61100000021</v>
      </c>
    </row>
    <row r="15" spans="1:7" x14ac:dyDescent="0.2">
      <c r="A15" s="19" t="s">
        <v>119</v>
      </c>
      <c r="B15" s="31"/>
      <c r="C15" s="31"/>
      <c r="D15" s="31">
        <v>53.904000000000003</v>
      </c>
      <c r="E15" s="31">
        <v>-53.904000000000003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>
        <v>-28291.105</v>
      </c>
      <c r="E16" s="31">
        <v>-79737.709000000003</v>
      </c>
      <c r="F16" s="31"/>
      <c r="G16" s="23">
        <f t="shared" si="0"/>
        <v>-108028.814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>
        <v>20000</v>
      </c>
      <c r="E18" s="31">
        <v>-20000</v>
      </c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886021</v>
      </c>
      <c r="C28" s="26">
        <f t="shared" si="1"/>
        <v>-2.8999999994994141E-2</v>
      </c>
      <c r="D28" s="26">
        <f t="shared" si="1"/>
        <v>301774.60999999993</v>
      </c>
      <c r="E28" s="26">
        <f t="shared" si="1"/>
        <v>340073.54661389079</v>
      </c>
      <c r="F28" s="26">
        <f t="shared" si="1"/>
        <v>0</v>
      </c>
      <c r="G28" s="26">
        <f t="shared" si="1"/>
        <v>1527869.1276138907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134792.83800000011</v>
      </c>
      <c r="F33" s="31"/>
      <c r="G33" s="25">
        <f t="shared" si="2"/>
        <v>134792.83800000011</v>
      </c>
    </row>
    <row r="34" spans="1:7" x14ac:dyDescent="0.2">
      <c r="A34" s="19" t="s">
        <v>119</v>
      </c>
      <c r="B34" s="31"/>
      <c r="C34" s="31"/>
      <c r="D34" s="31">
        <v>2</v>
      </c>
      <c r="E34" s="31">
        <v>-2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-88443.706000000006</v>
      </c>
      <c r="F35" s="31"/>
      <c r="G35" s="25">
        <f t="shared" si="2"/>
        <v>-88443.706000000006</v>
      </c>
    </row>
    <row r="36" spans="1:7" ht="25.5" x14ac:dyDescent="0.2">
      <c r="A36" s="19" t="s">
        <v>131</v>
      </c>
      <c r="B36" s="31"/>
      <c r="C36" s="31"/>
      <c r="D36" s="31"/>
      <c r="E36" s="31">
        <v>-13700</v>
      </c>
      <c r="F36" s="31"/>
      <c r="G36" s="25">
        <f t="shared" si="2"/>
        <v>-13700</v>
      </c>
    </row>
    <row r="37" spans="1:7" x14ac:dyDescent="0.2">
      <c r="A37" s="19" t="s">
        <v>241</v>
      </c>
      <c r="B37" s="31"/>
      <c r="C37" s="31"/>
      <c r="D37" s="31">
        <v>30000</v>
      </c>
      <c r="E37" s="31">
        <v>-30000</v>
      </c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886021</v>
      </c>
      <c r="C47" s="24">
        <f t="shared" si="3"/>
        <v>-2.8999999994994141E-2</v>
      </c>
      <c r="D47" s="24">
        <f t="shared" si="3"/>
        <v>331776.60999999993</v>
      </c>
      <c r="E47" s="24">
        <f t="shared" si="3"/>
        <v>342720.67861389089</v>
      </c>
      <c r="F47" s="24">
        <f t="shared" si="3"/>
        <v>0</v>
      </c>
      <c r="G47" s="24">
        <f t="shared" si="3"/>
        <v>1560518.2596138909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Реплек АД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2021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1301218.6880000001</v>
      </c>
      <c r="C8" s="130">
        <f>'Биланс на состојба'!C11</f>
        <v>1351350.6259999999</v>
      </c>
      <c r="D8" s="130">
        <f>'Биланс на состојба'!D11</f>
        <v>103.85269120881237</v>
      </c>
    </row>
    <row r="9" spans="1:4" ht="14.25" thickTop="1" thickBot="1" x14ac:dyDescent="0.25">
      <c r="A9" s="131" t="s">
        <v>189</v>
      </c>
      <c r="B9" s="132">
        <f>'Биланс на состојба'!B12</f>
        <v>9757.9660000000003</v>
      </c>
      <c r="C9" s="132">
        <f>'Биланс на состојба'!C12</f>
        <v>9697.9969999999994</v>
      </c>
      <c r="D9" s="130">
        <f>'Биланс на состојба'!D12</f>
        <v>99.385435448330099</v>
      </c>
    </row>
    <row r="10" spans="1:4" ht="14.25" thickTop="1" thickBot="1" x14ac:dyDescent="0.25">
      <c r="A10" s="129" t="s">
        <v>190</v>
      </c>
      <c r="B10" s="130">
        <f>'Биланс на состојба'!B13</f>
        <v>1291302.334</v>
      </c>
      <c r="C10" s="130">
        <f>'Биланс на состојба'!C13</f>
        <v>1341514.2679999999</v>
      </c>
      <c r="D10" s="130">
        <f>'Биланс на состојба'!D13</f>
        <v>103.88847233354414</v>
      </c>
    </row>
    <row r="11" spans="1:4" ht="14.25" thickTop="1" thickBot="1" x14ac:dyDescent="0.25">
      <c r="A11" s="133" t="s">
        <v>327</v>
      </c>
      <c r="B11" s="132">
        <f>'Биланс на состојба'!B14</f>
        <v>408971.04300000001</v>
      </c>
      <c r="C11" s="132">
        <f>'Биланс на состојба'!C14</f>
        <v>412716.10499999998</v>
      </c>
      <c r="D11" s="134">
        <f>'Биланс на состојба'!D14</f>
        <v>100.9157279137731</v>
      </c>
    </row>
    <row r="12" spans="1:4" ht="14.25" thickTop="1" thickBot="1" x14ac:dyDescent="0.25">
      <c r="A12" s="133" t="s">
        <v>328</v>
      </c>
      <c r="B12" s="132">
        <f>'Биланс на состојба'!B15</f>
        <v>880763.74800000002</v>
      </c>
      <c r="C12" s="132">
        <f>'Биланс на состојба'!C15</f>
        <v>897086.80299999996</v>
      </c>
      <c r="D12" s="134">
        <f>'Биланс на состојба'!D15</f>
        <v>101.85328415674073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1567.5429999999999</v>
      </c>
      <c r="C14" s="132">
        <f>'Биланс на состојба'!C17</f>
        <v>31711.360000000001</v>
      </c>
      <c r="D14" s="134">
        <f>'Биланс на состојба'!D17</f>
        <v>2022.9977742237377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158.38800000000001</v>
      </c>
      <c r="C16" s="130">
        <f>'Биланс на состојба'!C19</f>
        <v>138.36099999999999</v>
      </c>
      <c r="D16" s="130">
        <f>'Биланс на состојба'!D19</f>
        <v>87.355734020254047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158.38800000000001</v>
      </c>
      <c r="C18" s="132">
        <f>'Биланс на состојба'!C21</f>
        <v>138.36099999999999</v>
      </c>
      <c r="D18" s="134">
        <f>'Биланс на состојба'!D21</f>
        <v>87.355734020254047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815657.91999999993</v>
      </c>
      <c r="C24" s="132">
        <f>'Биланс на состојба'!C27</f>
        <v>769028.75899999996</v>
      </c>
      <c r="D24" s="130">
        <f>'Биланс на состојба'!D27</f>
        <v>94.283245481144846</v>
      </c>
    </row>
    <row r="25" spans="1:4" ht="14.25" thickTop="1" thickBot="1" x14ac:dyDescent="0.25">
      <c r="A25" s="131" t="s">
        <v>196</v>
      </c>
      <c r="B25" s="130">
        <f>'Биланс на состојба'!B28</f>
        <v>382735.70299999998</v>
      </c>
      <c r="C25" s="130">
        <f>'Биланс на состојба'!C28</f>
        <v>372904.17</v>
      </c>
      <c r="D25" s="134">
        <f>'Биланс на состојба'!D28</f>
        <v>97.431247484115687</v>
      </c>
    </row>
    <row r="26" spans="1:4" ht="14.25" thickTop="1" thickBot="1" x14ac:dyDescent="0.25">
      <c r="A26" s="133" t="s">
        <v>197</v>
      </c>
      <c r="B26" s="132">
        <f>'Биланс на состојба'!B29</f>
        <v>164932.78400000001</v>
      </c>
      <c r="C26" s="132">
        <f>'Биланс на состојба'!C29</f>
        <v>180418.99</v>
      </c>
      <c r="D26" s="134">
        <f>'Биланс на состојба'!D29</f>
        <v>109.38940435274529</v>
      </c>
    </row>
    <row r="27" spans="1:4" ht="14.25" thickTop="1" thickBot="1" x14ac:dyDescent="0.25">
      <c r="A27" s="133" t="s">
        <v>336</v>
      </c>
      <c r="B27" s="132">
        <f>'Биланс на состојба'!B30</f>
        <v>56975.667999999998</v>
      </c>
      <c r="C27" s="132">
        <f>'Биланс на состојба'!C30</f>
        <v>73753.093999999997</v>
      </c>
      <c r="D27" s="134">
        <f>'Биланс на состојба'!D30</f>
        <v>129.44665080539292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139950.47399999999</v>
      </c>
      <c r="C29" s="132">
        <f>'Биланс на состојба'!C32</f>
        <v>91619.138999999996</v>
      </c>
      <c r="D29" s="134">
        <f>'Биланс на состојба'!D32</f>
        <v>65.465400996069505</v>
      </c>
    </row>
    <row r="30" spans="1:4" ht="14.25" thickTop="1" thickBot="1" x14ac:dyDescent="0.25">
      <c r="A30" s="131" t="s">
        <v>337</v>
      </c>
      <c r="B30" s="132">
        <f>'Биланс на состојба'!B33</f>
        <v>71063.290999999997</v>
      </c>
      <c r="C30" s="132">
        <f>'Биланс на состојба'!C33</f>
        <v>50333.366000000002</v>
      </c>
      <c r="D30" s="134">
        <f>'Биланс на состојба'!D33</f>
        <v>70.828926287694728</v>
      </c>
    </row>
    <row r="31" spans="1:4" ht="14.25" thickTop="1" thickBot="1" x14ac:dyDescent="0.25">
      <c r="A31" s="137" t="s">
        <v>200</v>
      </c>
      <c r="B31" s="130">
        <f>'Биланс на состојба'!B34</f>
        <v>2116876.608</v>
      </c>
      <c r="C31" s="130">
        <f>'Биланс на состојба'!C34</f>
        <v>2120379.3849999998</v>
      </c>
      <c r="D31" s="130">
        <f>'Биланс на состојба'!D34</f>
        <v>100.16546911552437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64899.525000000001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1527869.75</v>
      </c>
      <c r="C34" s="130">
        <f>'Биланс на состојба'!C37</f>
        <v>1560518.848</v>
      </c>
      <c r="D34" s="130">
        <f>'Биланс на состојба'!D37</f>
        <v>102.13690322751661</v>
      </c>
    </row>
    <row r="35" spans="1:4" ht="14.25" thickTop="1" thickBot="1" x14ac:dyDescent="0.25">
      <c r="A35" s="141" t="s">
        <v>338</v>
      </c>
      <c r="B35" s="132">
        <f>'Биланс на состојба'!B38</f>
        <v>886020.80099999998</v>
      </c>
      <c r="C35" s="132">
        <f>'Биланс на состојба'!C38</f>
        <v>886020.80099999998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301774.89600000001</v>
      </c>
      <c r="C36" s="132">
        <f>'Биланс на состојба'!C39</f>
        <v>331777.09899999999</v>
      </c>
      <c r="D36" s="134">
        <f>'Биланс на состојба'!D39</f>
        <v>109.9419147840581</v>
      </c>
    </row>
    <row r="37" spans="1:4" ht="14.25" thickTop="1" thickBot="1" x14ac:dyDescent="0.25">
      <c r="A37" s="131" t="s">
        <v>205</v>
      </c>
      <c r="B37" s="132">
        <f>'Биланс на состојба'!B40</f>
        <v>340074.05300000013</v>
      </c>
      <c r="C37" s="132">
        <f>'Биланс на состојба'!C40</f>
        <v>342720.94800000009</v>
      </c>
      <c r="D37" s="134">
        <f>'Биланс на состојба'!D40</f>
        <v>100.7783290070648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589006.85800000001</v>
      </c>
      <c r="C39" s="130">
        <f>'Биланс на состојба'!C42</f>
        <v>559860.53700000001</v>
      </c>
      <c r="D39" s="130">
        <f>'Биланс на состојба'!D42</f>
        <v>95.051616020402946</v>
      </c>
    </row>
    <row r="40" spans="1:4" ht="14.25" thickTop="1" thickBot="1" x14ac:dyDescent="0.25">
      <c r="A40" s="137" t="s">
        <v>208</v>
      </c>
      <c r="B40" s="130">
        <f>'Биланс на состојба'!B43</f>
        <v>477328.05499999999</v>
      </c>
      <c r="C40" s="130">
        <f>'Биланс на состојба'!C43</f>
        <v>418718.86900000001</v>
      </c>
      <c r="D40" s="130">
        <f>'Биланс на состојба'!D43</f>
        <v>87.721403469569793</v>
      </c>
    </row>
    <row r="41" spans="1:4" ht="14.25" thickTop="1" thickBot="1" x14ac:dyDescent="0.25">
      <c r="A41" s="131" t="s">
        <v>209</v>
      </c>
      <c r="B41" s="132">
        <f>'Биланс на состојба'!B44</f>
        <v>276727.20600000001</v>
      </c>
      <c r="C41" s="132">
        <f>'Биланс на состојба'!C44</f>
        <v>258686.908</v>
      </c>
      <c r="D41" s="134">
        <f>'Биланс на состојба'!D44</f>
        <v>93.480836864301651</v>
      </c>
    </row>
    <row r="42" spans="1:4" ht="14.25" thickTop="1" thickBot="1" x14ac:dyDescent="0.25">
      <c r="A42" s="133" t="s">
        <v>210</v>
      </c>
      <c r="B42" s="132">
        <f>'Биланс на состојба'!B45</f>
        <v>87369.436000000002</v>
      </c>
      <c r="C42" s="132">
        <f>'Биланс на состојба'!C45</f>
        <v>48194.156999999999</v>
      </c>
      <c r="D42" s="134">
        <f>'Биланс на состојба'!D45</f>
        <v>55.161346125663435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7116.576</v>
      </c>
      <c r="C44" s="132">
        <f>'Биланс на состојба'!C47</f>
        <v>5415.299</v>
      </c>
      <c r="D44" s="134">
        <f>'Биланс на состојба'!D47</f>
        <v>76.09416382260234</v>
      </c>
    </row>
    <row r="45" spans="1:4" ht="14.25" thickTop="1" thickBot="1" x14ac:dyDescent="0.25">
      <c r="A45" s="133" t="s">
        <v>339</v>
      </c>
      <c r="B45" s="134">
        <f>'Биланс на состојба'!B48</f>
        <v>78072.376999999993</v>
      </c>
      <c r="C45" s="134">
        <f>'Биланс на состојба'!C48</f>
        <v>73741.186000000002</v>
      </c>
      <c r="D45" s="134">
        <f>'Биланс на состојба'!D48</f>
        <v>94.452338757407134</v>
      </c>
    </row>
    <row r="46" spans="1:4" ht="14.25" thickTop="1" thickBot="1" x14ac:dyDescent="0.25">
      <c r="A46" s="133" t="s">
        <v>340</v>
      </c>
      <c r="B46" s="132">
        <f>'Биланс на состојба'!B49</f>
        <v>28042.46</v>
      </c>
      <c r="C46" s="132">
        <f>'Биланс на состојба'!C49</f>
        <v>32681.319</v>
      </c>
      <c r="D46" s="134">
        <f>'Биланс на состојба'!D49</f>
        <v>116.54226840298605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111678.803</v>
      </c>
      <c r="C48" s="130">
        <f>'Биланс на состојба'!C51</f>
        <v>141141.66800000001</v>
      </c>
      <c r="D48" s="130">
        <f>'Биланс на состојба'!D51</f>
        <v>126.38178795666354</v>
      </c>
    </row>
    <row r="49" spans="1:4" ht="14.25" thickTop="1" thickBot="1" x14ac:dyDescent="0.25">
      <c r="A49" s="133" t="s">
        <v>214</v>
      </c>
      <c r="B49" s="132">
        <f>'Биланс на состојба'!B52</f>
        <v>111678.803</v>
      </c>
      <c r="C49" s="132">
        <f>'Биланс на состојба'!C52</f>
        <v>141141.66800000001</v>
      </c>
      <c r="D49" s="134">
        <f>'Биланс на состојба'!D52</f>
        <v>126.38178795666354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2116876.608</v>
      </c>
      <c r="C53" s="130">
        <f>'Биланс на состојба'!C56</f>
        <v>2120379.3849999998</v>
      </c>
      <c r="D53" s="130">
        <f>'Биланс на состојба'!D56</f>
        <v>100.16546911552437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64899.525000000001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Реплек АД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2021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1285621.2420000001</v>
      </c>
      <c r="D11" s="130">
        <f>'Биланс на успех - природа'!D11</f>
        <v>1255845.112</v>
      </c>
      <c r="E11" s="130">
        <f>'Биланс на успех - природа'!E11</f>
        <v>97.683911168605277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1251407.4920000001</v>
      </c>
      <c r="D12" s="134">
        <f>'Биланс на успех - природа'!D12</f>
        <v>1220159.517</v>
      </c>
      <c r="E12" s="134">
        <f>'Биланс на успех - природа'!E12</f>
        <v>97.502973635705217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383928.70899999997</v>
      </c>
      <c r="D13" s="163">
        <f>'Биланс на успех - природа'!D13</f>
        <v>442643.10200000001</v>
      </c>
      <c r="E13" s="134">
        <f>'Биланс на успех - природа'!E13</f>
        <v>115.29304572011053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867478.78300000005</v>
      </c>
      <c r="D14" s="163">
        <f>'Биланс на успех - природа'!D14</f>
        <v>777516.41500000004</v>
      </c>
      <c r="E14" s="134">
        <f>'Биланс на успех - природа'!E14</f>
        <v>89.629444573977551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53240.811999999998</v>
      </c>
      <c r="D16" s="163">
        <f>'Биланс на успех - природа'!D16</f>
        <v>90059.365999999995</v>
      </c>
      <c r="E16" s="134">
        <f>'Биланс на успех - природа'!E16</f>
        <v>169.15475669304217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91833.64</v>
      </c>
      <c r="D17" s="163">
        <f>'Биланс на успех - природа'!D17</f>
        <v>130429.255</v>
      </c>
      <c r="E17" s="134">
        <f>'Биланс на успех - природа'!E17</f>
        <v>142.02775257520014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11671.272000000001</v>
      </c>
      <c r="D18" s="163">
        <f>'Биланс на успех - природа'!D18</f>
        <v>3752.7359999999999</v>
      </c>
      <c r="E18" s="134">
        <f>'Биланс на успех - природа'!E18</f>
        <v>32.153616161117654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22542.477999999999</v>
      </c>
      <c r="D19" s="163">
        <f>'Биланс на успех - природа'!D19</f>
        <v>31932.859</v>
      </c>
      <c r="E19" s="134">
        <f>'Биланс на успех - природа'!E19</f>
        <v>141.65638311812924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1139237.7579999999</v>
      </c>
      <c r="D20" s="130">
        <f>'Биланс на успех - природа'!D20</f>
        <v>1135021.2919999999</v>
      </c>
      <c r="E20" s="130">
        <f>'Биланс на успех - природа'!E20</f>
        <v>99.629887091575839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143333.96900000001</v>
      </c>
      <c r="D21" s="163">
        <f>'Биланс на успех - природа'!D21</f>
        <v>162607.88699999999</v>
      </c>
      <c r="E21" s="134">
        <f>'Биланс на успех - природа'!E21</f>
        <v>113.44685989962365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567299.12</v>
      </c>
      <c r="D22" s="163">
        <f>'Биланс на успех - природа'!D22</f>
        <v>485601.96600000001</v>
      </c>
      <c r="E22" s="134">
        <f>'Биланс на успех - природа'!E22</f>
        <v>85.598928128074661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5591.2349999999997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38264.737999999998</v>
      </c>
      <c r="D24" s="163">
        <f>'Биланс на успех - природа'!D24</f>
        <v>37456.716999999997</v>
      </c>
      <c r="E24" s="134">
        <f>'Биланс на успех - природа'!E24</f>
        <v>97.888340434997872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46237.116999999998</v>
      </c>
      <c r="D25" s="163">
        <f>'Биланс на успех - природа'!D25</f>
        <v>58831.358999999997</v>
      </c>
      <c r="E25" s="134">
        <f>'Биланс на успех - природа'!E25</f>
        <v>127.23838080129433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310596.05300000001</v>
      </c>
      <c r="D26" s="163">
        <f>'Биланс на успех - природа'!D26</f>
        <v>328153.141</v>
      </c>
      <c r="E26" s="134">
        <f>'Биланс на успех - природа'!E26</f>
        <v>105.65270802072942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12191.734</v>
      </c>
      <c r="D27" s="163">
        <f>'Биланс на успех - природа'!D27</f>
        <v>12797.602000000001</v>
      </c>
      <c r="E27" s="134">
        <f>'Биланс на успех - природа'!E27</f>
        <v>104.96949818623011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5645.1390000000001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15723.791999999999</v>
      </c>
      <c r="D31" s="163">
        <f>'Биланс на успех - природа'!D31</f>
        <v>43927.481</v>
      </c>
      <c r="E31" s="134">
        <f>'Биланс на успех - природа'!E31</f>
        <v>279.369512138039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184976.31200000015</v>
      </c>
      <c r="D32" s="167">
        <f>'Биланс на успех - природа'!D32</f>
        <v>161193.70900000009</v>
      </c>
      <c r="E32" s="167">
        <f>'Биланс на успех - природа'!E32</f>
        <v>87.142892653195474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6903.0079999999998</v>
      </c>
      <c r="D33" s="167">
        <f>'Биланс на успех - природа'!D33</f>
        <v>1617.9179999999999</v>
      </c>
      <c r="E33" s="130">
        <f>'Биланс на успех - природа'!E33</f>
        <v>23.437869404178581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6903.0079999999998</v>
      </c>
      <c r="D34" s="163">
        <f>'Биланс на успех - природа'!D34</f>
        <v>1617.9179999999999</v>
      </c>
      <c r="E34" s="134">
        <f>'Биланс на успех - природа'!E34</f>
        <v>23.437869404178581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9041.7749999999996</v>
      </c>
      <c r="D37" s="130">
        <f>'Биланс на успех - природа'!D37</f>
        <v>8650.4330000000009</v>
      </c>
      <c r="E37" s="130">
        <f>'Биланс на успех - природа'!E37</f>
        <v>95.671845406460577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9041.7749999999996</v>
      </c>
      <c r="D38" s="163">
        <f>'Биланс на успех - природа'!D38</f>
        <v>8630.4060000000009</v>
      </c>
      <c r="E38" s="134">
        <f>'Биланс на успех - природа'!E38</f>
        <v>95.45035128611363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20.027000000000001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182837.54500000016</v>
      </c>
      <c r="D41" s="130">
        <f>'Биланс на успех - природа'!D41</f>
        <v>154161.19400000011</v>
      </c>
      <c r="E41" s="130">
        <f>'Биланс на успех - природа'!E41</f>
        <v>84.315939595447958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182837.54500000016</v>
      </c>
      <c r="D43" s="130">
        <f>'Биланс на успех - природа'!D43</f>
        <v>154161.19400000011</v>
      </c>
      <c r="E43" s="130">
        <f>'Биланс на успех - природа'!E43</f>
        <v>84.315939595447958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19123.934000000001</v>
      </c>
      <c r="D44" s="163">
        <f>'Биланс на успех - природа'!D44</f>
        <v>19368.356</v>
      </c>
      <c r="E44" s="134">
        <f>'Биланс на успех - природа'!E44</f>
        <v>101.27809476857637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163713.61100000015</v>
      </c>
      <c r="D45" s="130">
        <f>'Биланс на успех - природа'!D45</f>
        <v>134792.83800000011</v>
      </c>
      <c r="E45" s="130">
        <f>'Биланс на успех - природа'!E45</f>
        <v>82.33453356544679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163713.61100000015</v>
      </c>
      <c r="D47" s="130">
        <f>'Биланс на успех - природа'!D47</f>
        <v>134792.83800000011</v>
      </c>
      <c r="E47" s="130">
        <f>'Биланс на успех - природа'!E47</f>
        <v>82.33453356544679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163713.61100000015</v>
      </c>
      <c r="D49" s="130">
        <f>'Биланс на успех - природа'!D49</f>
        <v>134792.83800000011</v>
      </c>
      <c r="E49" s="130">
        <f>'Биланс на успех - природа'!E49</f>
        <v>82.33453356544679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Реплек АД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2021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170576.43700000015</v>
      </c>
      <c r="C8" s="178">
        <f>'Паричен тек'!C9</f>
        <v>148416.4910000001</v>
      </c>
      <c r="D8" s="178">
        <f>'Паричен тек'!D9</f>
        <v>87.008788324028572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163713.61100000015</v>
      </c>
      <c r="C9" s="180">
        <f>'Паричен тек'!C10</f>
        <v>134792.83800000011</v>
      </c>
      <c r="D9" s="180">
        <f>'Паричен тек'!D10</f>
        <v>82.33453356544679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12191.734</v>
      </c>
      <c r="C11" s="182">
        <f>'Паричен тек'!C12</f>
        <v>12797.602000000001</v>
      </c>
      <c r="D11" s="182">
        <f>'Паричен тек'!D12</f>
        <v>104.96949818623011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56553.156999999999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-148934.902</v>
      </c>
      <c r="C13" s="182">
        <f>'Паричен тек'!C14</f>
        <v>-4676.9970000000003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68339.714000000007</v>
      </c>
      <c r="C14" s="182">
        <f>'Паричен тек'!C15</f>
        <v>-23158.687000000002</v>
      </c>
      <c r="D14" s="182">
        <f>'Паричен тек'!D15</f>
        <v>-33.887597188363998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8492.6820000000007</v>
      </c>
      <c r="C15" s="182">
        <f>'Паричен тек'!C16</f>
        <v>-21362.319</v>
      </c>
      <c r="D15" s="182">
        <f>'Паричен тек'!D16</f>
        <v>-251.53795938668137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-5818.7060000000001</v>
      </c>
      <c r="C16" s="182">
        <f>'Паричен тек'!C17</f>
        <v>1965.6849999999999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12475.432000000001</v>
      </c>
      <c r="C17" s="182">
        <f>'Паричен тек'!C18</f>
        <v>-10969.075000000001</v>
      </c>
      <c r="D17" s="182">
        <f>'Паричен тек'!D18</f>
        <v>-87.925412122001063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16884.991000000002</v>
      </c>
      <c r="C18" s="182">
        <f>'Паричен тек'!C19</f>
        <v>-17720.625</v>
      </c>
      <c r="D18" s="182">
        <f>'Паричен тек'!D19</f>
        <v>-104.94897509865417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15421.759</v>
      </c>
      <c r="C19" s="182">
        <f>'Паричен тек'!C20</f>
        <v>-3703.2779999999998</v>
      </c>
      <c r="D19" s="182">
        <f>'Паричен тек'!D20</f>
        <v>-24.013330775043233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3885.4679999999998</v>
      </c>
      <c r="C20" s="182">
        <f>'Паричен тек'!C21</f>
        <v>-30.933</v>
      </c>
      <c r="D20" s="182">
        <f>'Паричен тек'!D21</f>
        <v>-0.79612031291983365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17610.136999999999</v>
      </c>
      <c r="C21" s="182">
        <f>'Паричен тек'!C22</f>
        <v>4638.8590000000004</v>
      </c>
      <c r="D21" s="182">
        <f>'Паричен тек'!D22</f>
        <v>26.341981325869302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3857.8429999999998</v>
      </c>
      <c r="C22" s="182">
        <f>'Паричен тек'!C23</f>
        <v>4588.9129999999996</v>
      </c>
      <c r="D22" s="182">
        <f>'Паричен тек'!D23</f>
        <v>118.95022684956334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-1611.4929999999999</v>
      </c>
      <c r="C24" s="182">
        <f>'Паричен тек'!C25</f>
        <v>-2651.8409999999999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4068.1669999999999</v>
      </c>
      <c r="C25" s="182">
        <f>'Паричен тек'!C26</f>
        <v>17353.191999999999</v>
      </c>
      <c r="D25" s="182">
        <f>'Паричен тек'!D26</f>
        <v>426.56046322582137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-94569.557000000001</v>
      </c>
      <c r="C28" s="178">
        <f>'Паричен тек'!C29</f>
        <v>-84891.671999999991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-89765.672000000006</v>
      </c>
      <c r="C29" s="182">
        <f>'Паричен тек'!C30</f>
        <v>-88709.328999999998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1973.94</v>
      </c>
      <c r="C30" s="182">
        <f>'Паричен тек'!C31</f>
        <v>8406.57</v>
      </c>
      <c r="D30" s="182">
        <f>'Паричен тек'!D31</f>
        <v>425.87768625186175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-2919.982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-3857.8429999999998</v>
      </c>
      <c r="C35" s="182">
        <f>'Паричен тек'!C36</f>
        <v>-4588.9129999999996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-10687.438000000009</v>
      </c>
      <c r="C38" s="178">
        <f>'Паричен тек'!C39</f>
        <v>-111856.11900000001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-59958.624000000003</v>
      </c>
      <c r="C40" s="182">
        <f>'Паричен тек'!C41</f>
        <v>-107787.70699999999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157300</v>
      </c>
      <c r="C41" s="182">
        <f>'Паричен тек'!C42</f>
        <v>98075.293999999994</v>
      </c>
      <c r="D41" s="182">
        <f>'Паричен тек'!D42</f>
        <v>62.349201525746977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-108028.814</v>
      </c>
      <c r="C43" s="182">
        <f>'Паричен тек'!C44</f>
        <v>-102143.70600000001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65319.442000000141</v>
      </c>
      <c r="C46" s="178">
        <f>'Паричен тек'!C47</f>
        <v>-48331.299999999901</v>
      </c>
      <c r="D46" s="178">
        <f>'Паричен тек'!D47</f>
        <v>-73.992211997156673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74631.032000000007</v>
      </c>
      <c r="C47" s="182">
        <f>'Паричен тек'!C48</f>
        <v>139950.47399999999</v>
      </c>
      <c r="D47" s="182">
        <f>'Паричен тек'!D48</f>
        <v>187.52316596667185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139950.47400000016</v>
      </c>
      <c r="C48" s="178">
        <f>'Паричен тек'!C49</f>
        <v>91619.174000000086</v>
      </c>
      <c r="D48" s="178">
        <f>'Паричен тек'!D49</f>
        <v>65.465426004916552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  <pageSetUpPr fitToPage="1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Реплек АД Скопје</v>
      </c>
      <c r="C2" s="268"/>
      <c r="D2" s="268"/>
      <c r="E2" s="186" t="s">
        <v>326</v>
      </c>
      <c r="F2" s="266">
        <f>'ФИ-Почетна'!$C$23</f>
        <v>2021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886021</v>
      </c>
      <c r="C7" s="192">
        <f>Капитал!C9</f>
        <v>-2.8999999994994141E-2</v>
      </c>
      <c r="D7" s="192">
        <f>Капитал!D9</f>
        <v>310011.81099999993</v>
      </c>
      <c r="E7" s="192">
        <f>Капитал!E9</f>
        <v>276151.54861389054</v>
      </c>
      <c r="F7" s="192">
        <f>Капитал!F9</f>
        <v>0</v>
      </c>
      <c r="G7" s="193">
        <f>Капитал!G9</f>
        <v>1472184.3306138904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163713.61100000021</v>
      </c>
      <c r="F12" s="195">
        <f>Капитал!F14</f>
        <v>0</v>
      </c>
      <c r="G12" s="193">
        <f>Капитал!G14</f>
        <v>163713.61100000021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53.904000000000003</v>
      </c>
      <c r="E13" s="195">
        <f>Капитал!E15</f>
        <v>-53.904000000000003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-28291.105</v>
      </c>
      <c r="E14" s="195">
        <f>Капитал!E16</f>
        <v>-79737.709000000003</v>
      </c>
      <c r="F14" s="195">
        <f>Капитал!F16</f>
        <v>0</v>
      </c>
      <c r="G14" s="193">
        <f>Капитал!G16</f>
        <v>-108028.814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20000</v>
      </c>
      <c r="E16" s="195">
        <f>Капитал!E18</f>
        <v>-20000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886021</v>
      </c>
      <c r="C26" s="199">
        <f>Капитал!C28</f>
        <v>-2.8999999994994141E-2</v>
      </c>
      <c r="D26" s="199">
        <f>Капитал!D28</f>
        <v>301774.60999999993</v>
      </c>
      <c r="E26" s="199">
        <f>Капитал!E28</f>
        <v>340073.54661389079</v>
      </c>
      <c r="F26" s="199">
        <f>Капитал!F28</f>
        <v>0</v>
      </c>
      <c r="G26" s="199">
        <f>Капитал!G28</f>
        <v>1527869.1276138907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134792.83800000011</v>
      </c>
      <c r="F31" s="195">
        <f>Капитал!F33</f>
        <v>0</v>
      </c>
      <c r="G31" s="201">
        <f>Капитал!G33</f>
        <v>134792.83800000011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2</v>
      </c>
      <c r="E32" s="195">
        <f>Капитал!E34</f>
        <v>-2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-88443.706000000006</v>
      </c>
      <c r="F33" s="195">
        <f>Капитал!F35</f>
        <v>0</v>
      </c>
      <c r="G33" s="201">
        <f>Капитал!G35</f>
        <v>-88443.706000000006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-13700</v>
      </c>
      <c r="F34" s="195">
        <f>Капитал!F36</f>
        <v>0</v>
      </c>
      <c r="G34" s="201">
        <f>Капитал!G36</f>
        <v>-13700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30000</v>
      </c>
      <c r="E35" s="195">
        <f>Капитал!E37</f>
        <v>-30000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886021</v>
      </c>
      <c r="C45" s="199">
        <f>Капитал!C47</f>
        <v>-2.8999999994994141E-2</v>
      </c>
      <c r="D45" s="199">
        <f>Капитал!D47</f>
        <v>331776.60999999993</v>
      </c>
      <c r="E45" s="199">
        <f>Капитал!E47</f>
        <v>342720.67861389089</v>
      </c>
      <c r="F45" s="199">
        <f>Капитал!F47</f>
        <v>0</v>
      </c>
      <c r="G45" s="199">
        <f>Капитал!G47</f>
        <v>1560518.2596138909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it-3</cp:lastModifiedBy>
  <cp:lastPrinted>2021-03-04T10:20:14Z</cp:lastPrinted>
  <dcterms:created xsi:type="dcterms:W3CDTF">2008-02-12T15:15:13Z</dcterms:created>
  <dcterms:modified xsi:type="dcterms:W3CDTF">2022-03-25T13:14:10Z</dcterms:modified>
</cp:coreProperties>
</file>