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B44F" lockStructure="1"/>
  <bookViews>
    <workbookView xWindow="0" yWindow="0" windowWidth="17490" windowHeight="7935" tabRatio="848" activeTab="4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</workbook>
</file>

<file path=xl/calcChain.xml><?xml version="1.0" encoding="utf-8"?>
<calcChain xmlns="http://schemas.openxmlformats.org/spreadsheetml/2006/main">
  <c r="C9" i="7" l="1"/>
  <c r="B9" i="7"/>
  <c r="B27" i="25" l="1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B40" i="24" s="1"/>
  <c r="D41" i="25"/>
  <c r="D38" i="24" s="1"/>
  <c r="D40" i="25"/>
  <c r="D37" i="24" s="1"/>
  <c r="D39" i="25"/>
  <c r="D36" i="24" s="1"/>
  <c r="D38" i="25"/>
  <c r="D35" i="24" s="1"/>
  <c r="C37" i="25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B13" i="25"/>
  <c r="D12" i="25"/>
  <c r="D9" i="24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 s="1"/>
  <c r="B28" i="12"/>
  <c r="B47" i="12" s="1"/>
  <c r="B45" i="13" s="1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2" i="7"/>
  <c r="D21" i="6" s="1"/>
  <c r="D23" i="7"/>
  <c r="D22" i="6" s="1"/>
  <c r="D24" i="7"/>
  <c r="D23" i="6" s="1"/>
  <c r="D25" i="7"/>
  <c r="D24" i="6" s="1"/>
  <c r="D26" i="7"/>
  <c r="D25" i="6" s="1"/>
  <c r="D27" i="7"/>
  <c r="D28" i="7"/>
  <c r="D27" i="6" s="1"/>
  <c r="D10" i="7"/>
  <c r="D9" i="6" s="1"/>
  <c r="B39" i="7"/>
  <c r="B47" i="7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 s="1"/>
  <c r="G17" i="12"/>
  <c r="G15" i="13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26" i="13" s="1"/>
  <c r="F47" i="12"/>
  <c r="F45" i="13" s="1"/>
  <c r="G29" i="12"/>
  <c r="G27" i="13" s="1"/>
  <c r="G30" i="12"/>
  <c r="G28" i="13" s="1"/>
  <c r="G31" i="12"/>
  <c r="G29" i="13"/>
  <c r="G32" i="12"/>
  <c r="G30" i="13" s="1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D29" i="7"/>
  <c r="D28" i="6" s="1"/>
  <c r="D27" i="25"/>
  <c r="D24" i="24" s="1"/>
  <c r="B16" i="24"/>
  <c r="C47" i="12" l="1"/>
  <c r="C45" i="13" s="1"/>
  <c r="G28" i="12"/>
  <c r="G26" i="13" s="1"/>
  <c r="D9" i="7"/>
  <c r="D8" i="6" s="1"/>
  <c r="C47" i="7"/>
  <c r="C49" i="7" s="1"/>
  <c r="C48" i="6" s="1"/>
  <c r="E33" i="22"/>
  <c r="E33" i="20" s="1"/>
  <c r="D37" i="25"/>
  <c r="D34" i="24" s="1"/>
  <c r="B56" i="25"/>
  <c r="B53" i="24" s="1"/>
  <c r="C34" i="24"/>
  <c r="C56" i="25"/>
  <c r="C53" i="24" s="1"/>
  <c r="B48" i="24"/>
  <c r="B42" i="25"/>
  <c r="B39" i="24" s="1"/>
  <c r="C11" i="25"/>
  <c r="C8" i="24" s="1"/>
  <c r="D19" i="25"/>
  <c r="D16" i="24" s="1"/>
  <c r="D13" i="25"/>
  <c r="D10" i="24" s="1"/>
  <c r="E37" i="22"/>
  <c r="E37" i="20" s="1"/>
  <c r="B34" i="24"/>
  <c r="B8" i="6"/>
  <c r="D43" i="25"/>
  <c r="D40" i="24" s="1"/>
  <c r="C11" i="22"/>
  <c r="E11" i="22" s="1"/>
  <c r="E11" i="20" s="1"/>
  <c r="D39" i="7"/>
  <c r="D38" i="6" s="1"/>
  <c r="C42" i="25"/>
  <c r="E20" i="22"/>
  <c r="E20" i="20" s="1"/>
  <c r="C28" i="6"/>
  <c r="G9" i="13"/>
  <c r="E12" i="22"/>
  <c r="E12" i="20" s="1"/>
  <c r="G47" i="12"/>
  <c r="G45" i="13" s="1"/>
  <c r="D11" i="20"/>
  <c r="D32" i="22"/>
  <c r="C46" i="6"/>
  <c r="B46" i="6"/>
  <c r="D47" i="7"/>
  <c r="D46" i="6" s="1"/>
  <c r="B49" i="7"/>
  <c r="C40" i="24"/>
  <c r="D12" i="20"/>
  <c r="B38" i="6"/>
  <c r="B10" i="24"/>
  <c r="B11" i="25"/>
  <c r="C10" i="24"/>
  <c r="D26" i="13"/>
  <c r="E47" i="12"/>
  <c r="E45" i="13" s="1"/>
  <c r="C34" i="25" l="1"/>
  <c r="C31" i="24" s="1"/>
  <c r="C39" i="24"/>
  <c r="D42" i="25"/>
  <c r="D39" i="24" s="1"/>
  <c r="D56" i="25"/>
  <c r="D53" i="24" s="1"/>
  <c r="C32" i="22"/>
  <c r="C41" i="22" s="1"/>
  <c r="C11" i="20"/>
  <c r="D32" i="20"/>
  <c r="D41" i="22"/>
  <c r="D11" i="25"/>
  <c r="D8" i="24" s="1"/>
  <c r="B34" i="25"/>
  <c r="B8" i="24"/>
  <c r="B48" i="6"/>
  <c r="D49" i="7"/>
  <c r="D48" i="6" s="1"/>
  <c r="C32" i="20" l="1"/>
  <c r="E32" i="22"/>
  <c r="E32" i="20" s="1"/>
  <c r="E41" i="22"/>
  <c r="E41" i="20" s="1"/>
  <c r="C43" i="22"/>
  <c r="C41" i="20"/>
  <c r="D34" i="25"/>
  <c r="D31" i="24" s="1"/>
  <c r="B31" i="24"/>
  <c r="D41" i="20"/>
  <c r="D43" i="22"/>
  <c r="C43" i="20" l="1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<sst xmlns="http://schemas.openxmlformats.org/spreadsheetml/2006/main" count="475" uniqueCount="381">
  <si>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</si>
  <si>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</si>
  <si>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</si>
  <si>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</si>
  <si>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</si>
  <si>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</si>
  <si>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</si>
  <si>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</si>
  <si>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</si>
  <si>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</si>
  <si>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</si>
  <si>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</si>
  <si>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</si>
  <si>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</si>
  <si>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</si>
  <si>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</si>
  <si>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</si>
  <si>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</si>
  <si>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</si>
  <si>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</si>
  <si>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</si>
  <si>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</si>
  <si>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</si>
  <si>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</si>
  <si>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</si>
  <si>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</si>
  <si>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</si>
  <si>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</si>
  <si>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</si>
  <si>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</si>
  <si>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</si>
  <si>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</si>
  <si>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</si>
  <si>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</si>
  <si>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</si>
  <si>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</si>
  <si>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</si>
  <si>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</si>
  <si>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</si>
  <si>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</si>
  <si>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</si>
  <si>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</si>
  <si>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</si>
  <si>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</si>
  <si>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</si>
  <si>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</si>
  <si>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</si>
  <si>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</si>
  <si>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</si>
  <si>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</si>
  <si>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</si>
  <si>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</si>
  <si>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</si>
  <si>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</si>
  <si>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</si>
  <si>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</si>
  <si>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</si>
  <si>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</si>
  <si>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</si>
  <si>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</si>
  <si>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</si>
  <si>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</si>
  <si>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</si>
  <si>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</si>
  <si>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</si>
  <si>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</si>
  <si>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</si>
  <si>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</si>
  <si>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</si>
  <si>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</si>
  <si>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</si>
  <si>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</si>
  <si>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</si>
  <si>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</si>
  <si>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</si>
  <si>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</si>
  <si>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</si>
  <si>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</si>
  <si>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</si>
  <si>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</si>
  <si>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</si>
  <si>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</si>
  <si>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</si>
  <si>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</si>
  <si>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</si>
  <si>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</si>
  <si>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</si>
  <si>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</si>
  <si>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</si>
  <si>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</si>
  <si>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</si>
  <si>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</si>
  <si>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</si>
  <si>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</si>
  <si>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</si>
  <si>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</si>
  <si>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</si>
  <si>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</si>
  <si>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</si>
  <si>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</si>
  <si>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</si>
  <si>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</si>
  <si>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</si>
  <si>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</si>
  <si>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</si>
  <si>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</si>
  <si>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</si>
  <si>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</si>
  <si>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</si>
  <si>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</si>
  <si>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</si>
  <si>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</si>
  <si>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</si>
  <si>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</si>
  <si>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</si>
  <si>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</si>
  <si>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</si>
  <si>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</si>
  <si>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</si>
  <si>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</si>
  <si>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</si>
  <si>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</si>
  <si>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</si>
  <si>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</si>
  <si>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</si>
  <si>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</si>
  <si>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</si>
  <si>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</si>
  <si>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</si>
  <si>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</si>
  <si>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</si>
  <si>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</si>
  <si>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</si>
  <si>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</si>
  <si>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</si>
  <si>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</si>
  <si>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</si>
  <si>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</si>
  <si>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</si>
  <si>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</si>
  <si>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</si>
  <si>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</si>
  <si>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</si>
  <si>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</si>
  <si>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</si>
  <si>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</si>
  <si>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</si>
  <si>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</si>
  <si>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</si>
  <si>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</si>
  <si>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</si>
  <si>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</si>
  <si>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</si>
  <si>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</si>
  <si>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</si>
  <si>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</si>
  <si>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</si>
  <si>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</si>
  <si>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</si>
  <si>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</si>
  <si>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</si>
  <si>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</si>
  <si>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</si>
  <si>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</si>
  <si>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</si>
  <si>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</si>
  <si>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</si>
  <si>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</si>
  <si>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</si>
  <si>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</si>
  <si>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</si>
  <si>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</si>
  <si>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</si>
  <si>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</si>
  <si>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</si>
  <si>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</si>
  <si>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</si>
  <si>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</si>
  <si>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</si>
  <si>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</si>
  <si>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</si>
  <si>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</si>
  <si>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</si>
  <si>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</si>
  <si>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</si>
  <si>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</si>
  <si>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</si>
  <si>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</si>
  <si>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</si>
  <si>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</si>
  <si>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</si>
  <si>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</si>
  <si>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</si>
  <si>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</si>
  <si>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</si>
  <si>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</si>
  <si>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</si>
  <si>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</si>
  <si>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</si>
  <si>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</si>
  <si>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</si>
  <si>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</si>
  <si>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</si>
  <si>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</si>
  <si>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</si>
  <si>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</si>
  <si>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</si>
  <si>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</si>
  <si>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</si>
  <si>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</si>
  <si>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</si>
  <si>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</si>
  <si>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</si>
  <si>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</si>
  <si>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</si>
  <si>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</si>
  <si>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</si>
  <si>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</si>
  <si>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</si>
  <si>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</si>
  <si>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</si>
  <si>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</si>
  <si>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</si>
  <si>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</si>
  <si>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</si>
  <si>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</si>
  <si>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</si>
  <si>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</si>
  <si>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</si>
  <si>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</si>
  <si>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</si>
  <si>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</si>
  <si>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</si>
  <si>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</si>
  <si>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</si>
  <si>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</si>
  <si>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</si>
  <si>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</si>
  <si>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</si>
  <si>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</si>
  <si>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</si>
  <si>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</si>
  <si>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</si>
  <si>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</si>
  <si>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</si>
  <si>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</si>
  <si>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</si>
  <si>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</si>
  <si>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</si>
  <si>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</si>
  <si>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</si>
  <si>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</si>
  <si>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</si>
  <si>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</si>
  <si>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</si>
  <si>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</si>
  <si>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</si>
  <si>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</si>
  <si>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</si>
  <si>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</si>
  <si>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</si>
  <si>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</si>
  <si>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</si>
  <si>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</si>
  <si>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</si>
  <si>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</si>
  <si>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</si>
  <si>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</si>
  <si>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</si>
  <si>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</si>
  <si>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</si>
  <si>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</si>
  <si>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</si>
  <si>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</si>
  <si>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</si>
  <si>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</si>
  <si>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</si>
  <si>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</si>
  <si>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</si>
  <si>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</si>
  <si>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</si>
  <si>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</si>
  <si>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</si>
  <si>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</si>
  <si>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</si>
  <si>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</si>
  <si>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</si>
  <si>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</si>
  <si>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</si>
  <si>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</si>
  <si>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</si>
  <si>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</si>
  <si>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</si>
  <si>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</si>
  <si>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</si>
  <si>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</si>
  <si>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</si>
  <si>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</si>
  <si>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</si>
  <si>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</si>
  <si>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</si>
  <si>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</si>
  <si>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</si>
  <si>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</si>
  <si>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</si>
  <si>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</si>
  <si>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</si>
  <si>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</si>
  <si>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</si>
  <si>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</si>
  <si>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</si>
  <si>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</si>
  <si>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</si>
  <si>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</si>
  <si>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</si>
  <si>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</si>
  <si>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</si>
  <si>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</si>
  <si>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</si>
  <si>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</si>
  <si>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</si>
  <si>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</si>
  <si>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</si>
  <si>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</si>
  <si>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</si>
  <si>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</si>
  <si>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</si>
  <si>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</si>
  <si>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</si>
  <si>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</si>
  <si>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</si>
  <si>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</si>
  <si>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</si>
  <si>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</si>
  <si>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</si>
  <si>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</si>
  <si>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</si>
  <si>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</si>
  <si>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</si>
  <si>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</si>
  <si>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</si>
  <si>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</si>
  <si>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</si>
  <si>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</si>
  <si>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</si>
  <si>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</si>
  <si>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</si>
  <si>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</si>
  <si>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</si>
  <si>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</si>
  <si>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</si>
  <si>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</si>
  <si>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</si>
  <si>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</si>
  <si>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</si>
  <si>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</si>
  <si>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</si>
  <si>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</si>
  <si>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</si>
  <si>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</si>
  <si>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</si>
  <si>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</si>
  <si>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</si>
  <si>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</si>
  <si>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</si>
  <si>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</si>
  <si>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</si>
  <si>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</si>
  <si>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</si>
  <si>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</si>
  <si>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</si>
  <si>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</si>
  <si>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</si>
  <si>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</si>
  <si>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</si>
  <si>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</si>
  <si>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</si>
  <si>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</si>
  <si>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</si>
  <si>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</si>
  <si>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Македонијатурист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</si>
</sst>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4" zoomScale="80" zoomScaleNormal="80" workbookViewId="0">
      <selection activeCell="B29" sqref="B29:H29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313</v>
      </c>
      <c r="C19" s="228">
        <v>4058836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317</v>
      </c>
      <c r="C23" s="86">
        <v>2022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318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323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319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324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325</v>
      </c>
      <c r="C32" s="226"/>
      <c r="D32" s="226"/>
      <c r="E32" s="226"/>
      <c r="F32" s="226"/>
      <c r="G32" s="226"/>
      <c r="H32" s="227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6" zoomScale="85" zoomScaleNormal="85" workbookViewId="0">
      <selection activeCell="C32" sqref="C32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312</v>
      </c>
      <c r="B1" s="232" t="str">
        <f>'ФИ-Почетна'!$C$18</f>
        <v>Македонијатурист АД Скопје</v>
      </c>
      <c r="C1" s="232"/>
      <c r="D1" s="232"/>
    </row>
    <row r="2" spans="1:6" x14ac:dyDescent="0.2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317</v>
      </c>
      <c r="B3" s="101">
        <f>'ФИ-Почетна'!$C$23</f>
        <v>2022</v>
      </c>
      <c r="C3" s="102"/>
      <c r="D3" s="103"/>
    </row>
    <row r="4" spans="1:6" x14ac:dyDescent="0.2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377</v>
      </c>
      <c r="B6" s="235"/>
      <c r="C6" s="235"/>
      <c r="D6" s="235"/>
      <c r="F6" s="107"/>
    </row>
    <row r="7" spans="1:6" x14ac:dyDescent="0.2">
      <c r="A7" s="233" t="s">
        <v>378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2237258.5959999999</v>
      </c>
      <c r="C11" s="75">
        <f>C12+C13+C18+C19+C25+C26</f>
        <v>1933715.9169999999</v>
      </c>
      <c r="D11" s="75">
        <f t="shared" ref="D11:D35" si="0">IF(B11&lt;=0,0,C11/B11*100)</f>
        <v>86.432382937640526</v>
      </c>
      <c r="F11" s="111"/>
    </row>
    <row r="12" spans="1:6" ht="14.25" thickTop="1" thickBot="1" x14ac:dyDescent="0.25">
      <c r="A12" s="87" t="s">
        <v>160</v>
      </c>
      <c r="B12" s="94">
        <v>199.91</v>
      </c>
      <c r="C12" s="94">
        <v>3686.9940000000001</v>
      </c>
      <c r="D12" s="75">
        <f t="shared" si="0"/>
        <v>1844.326947126207</v>
      </c>
      <c r="F12" s="111"/>
    </row>
    <row r="13" spans="1:6" ht="14.25" thickTop="1" thickBot="1" x14ac:dyDescent="0.25">
      <c r="A13" s="87" t="s">
        <v>294</v>
      </c>
      <c r="B13" s="75">
        <f>SUM(B14:B17)</f>
        <v>964434.33499999996</v>
      </c>
      <c r="C13" s="75">
        <f>SUM(C14:C17)</f>
        <v>914303.68399999989</v>
      </c>
      <c r="D13" s="75">
        <f t="shared" si="0"/>
        <v>94.802066954615412</v>
      </c>
      <c r="F13" s="111"/>
    </row>
    <row r="14" spans="1:6" ht="14.25" thickTop="1" thickBot="1" x14ac:dyDescent="0.25">
      <c r="A14" s="88" t="s">
        <v>298</v>
      </c>
      <c r="B14" s="77">
        <v>694663.576</v>
      </c>
      <c r="C14" s="77">
        <v>774127.36300000001</v>
      </c>
      <c r="D14" s="76">
        <f t="shared" si="0"/>
        <v>111.43917570251301</v>
      </c>
      <c r="F14" s="111"/>
    </row>
    <row r="15" spans="1:6" ht="27" thickTop="1" thickBot="1" x14ac:dyDescent="0.25">
      <c r="A15" s="88" t="s">
        <v>259</v>
      </c>
      <c r="B15" s="77">
        <v>48720.063000000002</v>
      </c>
      <c r="C15" s="77">
        <v>140046.658</v>
      </c>
      <c r="D15" s="76">
        <f t="shared" si="0"/>
        <v>287.45171778616128</v>
      </c>
      <c r="F15" s="111"/>
    </row>
    <row r="16" spans="1:6" ht="14.25" thickTop="1" thickBot="1" x14ac:dyDescent="0.25">
      <c r="A16" s="88" t="s">
        <v>260</v>
      </c>
      <c r="B16" s="77">
        <v>0</v>
      </c>
      <c r="C16" s="77">
        <v>0</v>
      </c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221050.696</v>
      </c>
      <c r="C17" s="77">
        <v>129.66300000000001</v>
      </c>
      <c r="D17" s="76">
        <f t="shared" si="0"/>
        <v>5.8657585045558965E-2</v>
      </c>
      <c r="F17" s="111"/>
    </row>
    <row r="18" spans="1:6" ht="14.25" thickTop="1" thickBot="1" x14ac:dyDescent="0.25">
      <c r="A18" s="87" t="s">
        <v>295</v>
      </c>
      <c r="B18" s="94">
        <v>94964.797999999995</v>
      </c>
      <c r="C18" s="94">
        <v>92598.61</v>
      </c>
      <c r="D18" s="75">
        <f t="shared" si="0"/>
        <v>97.508352516055481</v>
      </c>
      <c r="F18" s="111"/>
    </row>
    <row r="19" spans="1:6" ht="14.25" thickTop="1" thickBot="1" x14ac:dyDescent="0.25">
      <c r="A19" s="87" t="s">
        <v>296</v>
      </c>
      <c r="B19" s="75">
        <f>SUM(B20:B24)</f>
        <v>891689.55299999996</v>
      </c>
      <c r="C19" s="75">
        <f>SUM(C20:C24)</f>
        <v>923126.62899999996</v>
      </c>
      <c r="D19" s="75">
        <f t="shared" si="0"/>
        <v>103.52556289285135</v>
      </c>
      <c r="F19" s="111"/>
    </row>
    <row r="20" spans="1:6" ht="14.25" thickTop="1" thickBot="1" x14ac:dyDescent="0.25">
      <c r="A20" s="88" t="s">
        <v>161</v>
      </c>
      <c r="B20" s="77">
        <v>0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0</v>
      </c>
      <c r="C21" s="77">
        <v>0</v>
      </c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>
        <v>0</v>
      </c>
      <c r="C22" s="77">
        <v>0</v>
      </c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891689.55299999996</v>
      </c>
      <c r="C23" s="77">
        <v>923126.62899999996</v>
      </c>
      <c r="D23" s="76">
        <f t="shared" si="0"/>
        <v>103.52556289285135</v>
      </c>
      <c r="F23" s="111"/>
    </row>
    <row r="24" spans="1:6" ht="14.25" thickTop="1" thickBot="1" x14ac:dyDescent="0.25">
      <c r="A24" s="88" t="s">
        <v>262</v>
      </c>
      <c r="B24" s="77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297</v>
      </c>
      <c r="B25" s="94">
        <v>285970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574105.61800000013</v>
      </c>
      <c r="C27" s="75">
        <f>SUM(C28:C33)</f>
        <v>813282.08700000006</v>
      </c>
      <c r="D27" s="75">
        <f t="shared" si="0"/>
        <v>141.66070867468846</v>
      </c>
      <c r="F27" s="111"/>
    </row>
    <row r="28" spans="1:6" ht="14.25" thickTop="1" thickBot="1" x14ac:dyDescent="0.25">
      <c r="A28" s="89" t="s">
        <v>166</v>
      </c>
      <c r="B28" s="77">
        <v>15220.918</v>
      </c>
      <c r="C28" s="77">
        <v>16231.225</v>
      </c>
      <c r="D28" s="76">
        <f t="shared" si="0"/>
        <v>106.63762198837155</v>
      </c>
      <c r="F28" s="111"/>
    </row>
    <row r="29" spans="1:6" ht="15.75" customHeight="1" thickTop="1" thickBot="1" x14ac:dyDescent="0.25">
      <c r="A29" s="89" t="s">
        <v>167</v>
      </c>
      <c r="B29" s="77">
        <v>29090.175999999999</v>
      </c>
      <c r="C29" s="77">
        <v>26958.593000000001</v>
      </c>
      <c r="D29" s="76">
        <f t="shared" si="0"/>
        <v>92.672498784469369</v>
      </c>
      <c r="F29" s="111"/>
    </row>
    <row r="30" spans="1:6" ht="14.25" thickTop="1" thickBot="1" x14ac:dyDescent="0.25">
      <c r="A30" s="89" t="s">
        <v>168</v>
      </c>
      <c r="B30" s="77">
        <v>20438.098999999998</v>
      </c>
      <c r="C30" s="77">
        <v>5177.308</v>
      </c>
      <c r="D30" s="76">
        <f t="shared" si="0"/>
        <v>25.331651441751017</v>
      </c>
      <c r="F30" s="111"/>
    </row>
    <row r="31" spans="1:6" ht="14.25" thickTop="1" thickBot="1" x14ac:dyDescent="0.25">
      <c r="A31" s="89" t="s">
        <v>169</v>
      </c>
      <c r="B31" s="77">
        <v>476092.08500000002</v>
      </c>
      <c r="C31" s="77">
        <v>449214.93400000001</v>
      </c>
      <c r="D31" s="76">
        <f t="shared" si="0"/>
        <v>94.354631835561804</v>
      </c>
      <c r="F31" s="111"/>
    </row>
    <row r="32" spans="1:6" ht="14.25" thickTop="1" thickBot="1" x14ac:dyDescent="0.25">
      <c r="A32" s="89" t="s">
        <v>170</v>
      </c>
      <c r="B32" s="77">
        <v>30682.038</v>
      </c>
      <c r="C32" s="77">
        <v>311507.25699999998</v>
      </c>
      <c r="D32" s="76">
        <f t="shared" si="0"/>
        <v>1015.2756378178007</v>
      </c>
      <c r="F32" s="111"/>
    </row>
    <row r="33" spans="1:6" ht="14.25" thickTop="1" thickBot="1" x14ac:dyDescent="0.25">
      <c r="A33" s="89" t="s">
        <v>302</v>
      </c>
      <c r="B33" s="77">
        <v>2582.3020000000001</v>
      </c>
      <c r="C33" s="77">
        <v>4192.7700000000004</v>
      </c>
      <c r="D33" s="76">
        <f t="shared" si="0"/>
        <v>162.36559472904412</v>
      </c>
      <c r="F33" s="111"/>
    </row>
    <row r="34" spans="1:6" ht="14.25" thickTop="1" thickBot="1" x14ac:dyDescent="0.25">
      <c r="A34" s="90" t="s">
        <v>173</v>
      </c>
      <c r="B34" s="75">
        <f>B11+B27</f>
        <v>2811364.2140000002</v>
      </c>
      <c r="C34" s="75">
        <f>C11+C27</f>
        <v>2746998.0039999997</v>
      </c>
      <c r="D34" s="75">
        <f t="shared" si="0"/>
        <v>97.710499063782976</v>
      </c>
      <c r="F34" s="111"/>
    </row>
    <row r="35" spans="1:6" ht="14.25" thickTop="1" thickBot="1" x14ac:dyDescent="0.25">
      <c r="A35" s="41" t="s">
        <v>171</v>
      </c>
      <c r="B35" s="77">
        <v>47.4</v>
      </c>
      <c r="C35" s="77">
        <v>47.4</v>
      </c>
      <c r="D35" s="76">
        <f t="shared" si="0"/>
        <v>100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2735793.906</v>
      </c>
      <c r="C37" s="75">
        <f>(SUM(C38:C41))</f>
        <v>2701775.21</v>
      </c>
      <c r="D37" s="75">
        <f t="shared" ref="D37:D57" si="1">IF(B37&lt;=0,0,C37/B37*100)</f>
        <v>98.756532941849457</v>
      </c>
      <c r="F37" s="111"/>
    </row>
    <row r="38" spans="1:6" ht="14.25" thickTop="1" thickBot="1" x14ac:dyDescent="0.25">
      <c r="A38" s="88" t="s">
        <v>299</v>
      </c>
      <c r="B38" s="77">
        <v>1128780.3729999999</v>
      </c>
      <c r="C38" s="77">
        <v>1127277.4639999999</v>
      </c>
      <c r="D38" s="76">
        <f t="shared" si="1"/>
        <v>99.866855498558536</v>
      </c>
      <c r="F38" s="111"/>
    </row>
    <row r="39" spans="1:6" ht="14.25" thickTop="1" thickBot="1" x14ac:dyDescent="0.25">
      <c r="A39" s="92" t="s">
        <v>176</v>
      </c>
      <c r="B39" s="77">
        <v>372329.28600000002</v>
      </c>
      <c r="C39" s="77">
        <v>372329.28600000002</v>
      </c>
      <c r="D39" s="76">
        <f t="shared" si="1"/>
        <v>100</v>
      </c>
      <c r="F39" s="111"/>
    </row>
    <row r="40" spans="1:6" ht="14.25" thickTop="1" thickBot="1" x14ac:dyDescent="0.25">
      <c r="A40" s="88" t="s">
        <v>128</v>
      </c>
      <c r="B40" s="77">
        <v>1234684.247</v>
      </c>
      <c r="C40" s="77">
        <v>1202168.46</v>
      </c>
      <c r="D40" s="76">
        <f t="shared" si="1"/>
        <v>97.366469437104598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75570.30799999999</v>
      </c>
      <c r="C42" s="75">
        <f>C43+C51</f>
        <v>45222.794000000002</v>
      </c>
      <c r="D42" s="75">
        <f t="shared" si="1"/>
        <v>59.842013612012813</v>
      </c>
      <c r="F42" s="111"/>
    </row>
    <row r="43" spans="1:6" ht="14.25" thickTop="1" thickBot="1" x14ac:dyDescent="0.25">
      <c r="A43" s="90" t="s">
        <v>178</v>
      </c>
      <c r="B43" s="75">
        <f>SUM(B44:B50)</f>
        <v>75570.30799999999</v>
      </c>
      <c r="C43" s="75">
        <f>SUM(C44:C50)</f>
        <v>45222.794000000002</v>
      </c>
      <c r="D43" s="75">
        <f t="shared" si="1"/>
        <v>59.842013612012813</v>
      </c>
      <c r="F43" s="111"/>
    </row>
    <row r="44" spans="1:6" ht="14.25" thickTop="1" thickBot="1" x14ac:dyDescent="0.25">
      <c r="A44" s="88" t="s">
        <v>179</v>
      </c>
      <c r="B44" s="77">
        <v>42176.375999999997</v>
      </c>
      <c r="C44" s="77">
        <v>23809.366999999998</v>
      </c>
      <c r="D44" s="76">
        <f t="shared" si="1"/>
        <v>56.451903311939368</v>
      </c>
      <c r="F44" s="107"/>
    </row>
    <row r="45" spans="1:6" ht="14.25" thickTop="1" thickBot="1" x14ac:dyDescent="0.25">
      <c r="A45" s="89" t="s">
        <v>266</v>
      </c>
      <c r="B45" s="77">
        <v>0</v>
      </c>
      <c r="C45" s="77">
        <v>0</v>
      </c>
      <c r="D45" s="76">
        <f t="shared" si="1"/>
        <v>0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82.302000000000007</v>
      </c>
      <c r="C47" s="77">
        <v>627.39499999999998</v>
      </c>
      <c r="D47" s="76">
        <f t="shared" si="1"/>
        <v>762.30832786566532</v>
      </c>
      <c r="F47" s="107"/>
    </row>
    <row r="48" spans="1:6" ht="14.25" thickTop="1" thickBot="1" x14ac:dyDescent="0.25">
      <c r="A48" s="89" t="s">
        <v>267</v>
      </c>
      <c r="B48" s="77">
        <v>26277.460999999999</v>
      </c>
      <c r="C48" s="77">
        <v>14405.842000000001</v>
      </c>
      <c r="D48" s="76">
        <f t="shared" si="1"/>
        <v>54.822046924548765</v>
      </c>
    </row>
    <row r="49" spans="1:4" ht="14.25" thickTop="1" thickBot="1" x14ac:dyDescent="0.25">
      <c r="A49" s="89" t="s">
        <v>303</v>
      </c>
      <c r="B49" s="77">
        <v>7034.1689999999999</v>
      </c>
      <c r="C49" s="77">
        <v>6380.19</v>
      </c>
      <c r="D49" s="76">
        <f t="shared" si="1"/>
        <v>90.702825024533809</v>
      </c>
    </row>
    <row r="50" spans="1:4" ht="27" thickTop="1" thickBot="1" x14ac:dyDescent="0.25">
      <c r="A50" s="89" t="s">
        <v>300</v>
      </c>
      <c r="B50" s="77">
        <v>0</v>
      </c>
      <c r="C50" s="77">
        <v>0</v>
      </c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 x14ac:dyDescent="0.25">
      <c r="A52" s="89" t="s">
        <v>326</v>
      </c>
      <c r="B52" s="77">
        <v>0</v>
      </c>
      <c r="C52" s="77">
        <v>0</v>
      </c>
      <c r="D52" s="76">
        <f t="shared" si="1"/>
        <v>0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301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2811364.2140000002</v>
      </c>
      <c r="C56" s="75">
        <f>C37+C43+C51</f>
        <v>2746998.0040000002</v>
      </c>
      <c r="D56" s="75">
        <f t="shared" si="1"/>
        <v>97.71049906378299</v>
      </c>
    </row>
    <row r="57" spans="1:4" ht="14.25" thickTop="1" thickBot="1" x14ac:dyDescent="0.25">
      <c r="A57" s="41" t="s">
        <v>185</v>
      </c>
      <c r="B57" s="77">
        <v>47.4</v>
      </c>
      <c r="C57" s="77">
        <v>47.4</v>
      </c>
      <c r="D57" s="76">
        <f t="shared" si="1"/>
        <v>100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4" zoomScale="85" zoomScaleNormal="85" workbookViewId="0">
      <selection activeCell="A12" sqref="A12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312</v>
      </c>
      <c r="C1" s="232" t="str">
        <f>'ФИ-Почетна'!$C$18</f>
        <v>Македонијатурист АД Скопје</v>
      </c>
      <c r="D1" s="232"/>
      <c r="E1" s="232"/>
    </row>
    <row r="2" spans="1:7" ht="12.75" customHeight="1" x14ac:dyDescent="0.2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317</v>
      </c>
      <c r="C3" s="105">
        <f>'ФИ-Почетна'!$C$23</f>
        <v>2022</v>
      </c>
      <c r="D3" s="116"/>
      <c r="E3" s="117"/>
    </row>
    <row r="4" spans="1:7" x14ac:dyDescent="0.2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379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130188.11499999999</v>
      </c>
      <c r="D11" s="75">
        <f>D12+D18+D19</f>
        <v>262207.03999999998</v>
      </c>
      <c r="E11" s="75">
        <f>IF(C11&lt;=0,0,D11/C11*100)</f>
        <v>201.40628044272705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123517.601</v>
      </c>
      <c r="D12" s="76">
        <f>SUM(D13:D14)</f>
        <v>258417.54399999999</v>
      </c>
      <c r="E12" s="76">
        <f t="shared" ref="E12:E49" si="0">IF(C12&lt;=0,0,D12/C12*100)</f>
        <v>209.2151579271686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123517.601</v>
      </c>
      <c r="D13" s="77">
        <v>258417.54399999999</v>
      </c>
      <c r="E13" s="76">
        <f t="shared" si="0"/>
        <v>209.2151579271686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0</v>
      </c>
      <c r="D14" s="77">
        <v>0</v>
      </c>
      <c r="E14" s="76">
        <f t="shared" si="0"/>
        <v>0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0</v>
      </c>
      <c r="D16" s="77">
        <v>0</v>
      </c>
      <c r="E16" s="76">
        <f t="shared" si="0"/>
        <v>0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0</v>
      </c>
      <c r="D17" s="77">
        <v>0</v>
      </c>
      <c r="E17" s="76">
        <f t="shared" si="0"/>
        <v>0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0</v>
      </c>
      <c r="D18" s="77">
        <v>0</v>
      </c>
      <c r="E18" s="76">
        <f t="shared" si="0"/>
        <v>0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6670.5140000000001</v>
      </c>
      <c r="D19" s="77">
        <v>3789.4960000000001</v>
      </c>
      <c r="E19" s="76">
        <f t="shared" si="0"/>
        <v>56.80965514801408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159142.01299999998</v>
      </c>
      <c r="D20" s="75">
        <f>SUM(D21:D31)</f>
        <v>288491.64399999997</v>
      </c>
      <c r="E20" s="75">
        <f t="shared" si="0"/>
        <v>181.27937341096722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0</v>
      </c>
      <c r="D21" s="77">
        <v>0</v>
      </c>
      <c r="E21" s="76">
        <f t="shared" si="0"/>
        <v>0</v>
      </c>
      <c r="G21" s="111"/>
    </row>
    <row r="22" spans="1:7" ht="14.25" thickTop="1" thickBot="1" x14ac:dyDescent="0.25">
      <c r="A22" s="74">
        <v>10</v>
      </c>
      <c r="B22" s="96" t="s">
        <v>273</v>
      </c>
      <c r="C22" s="77">
        <v>24670.627</v>
      </c>
      <c r="D22" s="77">
        <v>84211.972999999998</v>
      </c>
      <c r="E22" s="76">
        <f t="shared" si="0"/>
        <v>341.34508620311919</v>
      </c>
      <c r="G22" s="111"/>
    </row>
    <row r="23" spans="1:7" ht="27" thickTop="1" thickBot="1" x14ac:dyDescent="0.25">
      <c r="A23" s="74">
        <v>11</v>
      </c>
      <c r="B23" s="96" t="s">
        <v>274</v>
      </c>
      <c r="C23" s="77">
        <v>0</v>
      </c>
      <c r="D23" s="77">
        <v>0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275</v>
      </c>
      <c r="C24" s="77">
        <v>5004.8149999999996</v>
      </c>
      <c r="D24" s="77">
        <v>14816.168</v>
      </c>
      <c r="E24" s="76">
        <f t="shared" si="0"/>
        <v>296.03827514103915</v>
      </c>
      <c r="G24" s="111"/>
    </row>
    <row r="25" spans="1:7" ht="14.25" thickTop="1" thickBot="1" x14ac:dyDescent="0.25">
      <c r="A25" s="74">
        <v>13</v>
      </c>
      <c r="B25" s="96" t="s">
        <v>276</v>
      </c>
      <c r="C25" s="77">
        <v>13079.904</v>
      </c>
      <c r="D25" s="77">
        <v>22571.201000000001</v>
      </c>
      <c r="E25" s="76">
        <f t="shared" si="0"/>
        <v>172.56396530127438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56228.04</v>
      </c>
      <c r="D26" s="77">
        <v>83842.812000000005</v>
      </c>
      <c r="E26" s="76">
        <f t="shared" si="0"/>
        <v>149.11210136437265</v>
      </c>
      <c r="G26" s="111"/>
    </row>
    <row r="27" spans="1:7" ht="14.25" thickTop="1" thickBot="1" x14ac:dyDescent="0.25">
      <c r="A27" s="74">
        <v>15</v>
      </c>
      <c r="B27" s="95" t="s">
        <v>277</v>
      </c>
      <c r="C27" s="77">
        <v>52466.37</v>
      </c>
      <c r="D27" s="77">
        <v>72024.107000000004</v>
      </c>
      <c r="E27" s="76">
        <f t="shared" si="0"/>
        <v>137.27671077682712</v>
      </c>
      <c r="G27" s="111"/>
    </row>
    <row r="28" spans="1:7" ht="14.25" thickTop="1" thickBot="1" x14ac:dyDescent="0.25">
      <c r="A28" s="74">
        <v>16</v>
      </c>
      <c r="B28" s="96" t="s">
        <v>278</v>
      </c>
      <c r="C28" s="77">
        <v>0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279</v>
      </c>
      <c r="C29" s="77">
        <v>1806.5440000000001</v>
      </c>
      <c r="D29" s="77">
        <v>9725.3829999999998</v>
      </c>
      <c r="E29" s="76">
        <f t="shared" si="0"/>
        <v>538.34188372937501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>
        <v>0</v>
      </c>
      <c r="D30" s="77">
        <v>0</v>
      </c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280</v>
      </c>
      <c r="C31" s="77">
        <v>5885.7129999999997</v>
      </c>
      <c r="D31" s="77">
        <v>1300</v>
      </c>
      <c r="E31" s="76">
        <f t="shared" si="0"/>
        <v>22.087383465690564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-28953.897999999986</v>
      </c>
      <c r="D32" s="79">
        <f>D11-D20-D16+D17</f>
        <v>-26284.603999999992</v>
      </c>
      <c r="E32" s="79">
        <f t="shared" si="0"/>
        <v>0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52880.93</v>
      </c>
      <c r="D33" s="79">
        <f>D34+D35+D36</f>
        <v>59307.616999999998</v>
      </c>
      <c r="E33" s="75">
        <f t="shared" si="0"/>
        <v>112.15312779105813</v>
      </c>
      <c r="G33" s="111"/>
    </row>
    <row r="34" spans="1:7" ht="14.25" thickTop="1" thickBot="1" x14ac:dyDescent="0.25">
      <c r="A34" s="74" t="s">
        <v>288</v>
      </c>
      <c r="B34" s="95" t="s">
        <v>250</v>
      </c>
      <c r="C34" s="77">
        <v>52616.546999999999</v>
      </c>
      <c r="D34" s="77">
        <v>58225.154999999999</v>
      </c>
      <c r="E34" s="76">
        <f t="shared" si="0"/>
        <v>110.65939959914131</v>
      </c>
      <c r="G34" s="111"/>
    </row>
    <row r="35" spans="1:7" ht="14.25" thickTop="1" thickBot="1" x14ac:dyDescent="0.25">
      <c r="A35" s="74" t="s">
        <v>289</v>
      </c>
      <c r="B35" s="95" t="s">
        <v>251</v>
      </c>
      <c r="C35" s="77">
        <v>264.38299999999998</v>
      </c>
      <c r="D35" s="77">
        <v>1082.462</v>
      </c>
      <c r="E35" s="76">
        <f t="shared" si="0"/>
        <v>409.42950189686928</v>
      </c>
      <c r="G35" s="111"/>
    </row>
    <row r="36" spans="1:7" ht="14.25" thickTop="1" thickBot="1" x14ac:dyDescent="0.25">
      <c r="A36" s="74" t="s">
        <v>290</v>
      </c>
      <c r="B36" s="95" t="s">
        <v>281</v>
      </c>
      <c r="C36" s="77">
        <v>0</v>
      </c>
      <c r="D36" s="77">
        <v>0</v>
      </c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1933.6170000000002</v>
      </c>
      <c r="D37" s="75">
        <f>D38+D39+D40</f>
        <v>2145.8019999999997</v>
      </c>
      <c r="E37" s="75">
        <f t="shared" si="0"/>
        <v>110.9734761330708</v>
      </c>
      <c r="G37" s="111"/>
    </row>
    <row r="38" spans="1:7" ht="14.25" thickTop="1" thickBot="1" x14ac:dyDescent="0.25">
      <c r="A38" s="74" t="s">
        <v>291</v>
      </c>
      <c r="B38" s="95" t="s">
        <v>252</v>
      </c>
      <c r="C38" s="77">
        <v>1410.7090000000001</v>
      </c>
      <c r="D38" s="77">
        <v>882.17399999999998</v>
      </c>
      <c r="E38" s="76">
        <f t="shared" si="0"/>
        <v>62.534087469492285</v>
      </c>
      <c r="G38" s="111"/>
    </row>
    <row r="39" spans="1:7" ht="14.25" thickTop="1" thickBot="1" x14ac:dyDescent="0.25">
      <c r="A39" s="74" t="s">
        <v>292</v>
      </c>
      <c r="B39" s="95" t="s">
        <v>253</v>
      </c>
      <c r="C39" s="77">
        <v>522.90800000000002</v>
      </c>
      <c r="D39" s="77">
        <v>1263.6279999999999</v>
      </c>
      <c r="E39" s="76">
        <f t="shared" si="0"/>
        <v>241.65398119745726</v>
      </c>
      <c r="G39" s="111"/>
    </row>
    <row r="40" spans="1:7" ht="14.25" thickTop="1" thickBot="1" x14ac:dyDescent="0.25">
      <c r="A40" s="74" t="s">
        <v>293</v>
      </c>
      <c r="B40" s="95" t="s">
        <v>282</v>
      </c>
      <c r="C40" s="77">
        <v>0</v>
      </c>
      <c r="D40" s="77">
        <v>0</v>
      </c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284</v>
      </c>
      <c r="C41" s="75">
        <f>C32+C33-C37</f>
        <v>21993.415000000015</v>
      </c>
      <c r="D41" s="75">
        <f>D32+D33-D37</f>
        <v>30877.211000000007</v>
      </c>
      <c r="E41" s="75">
        <f t="shared" si="0"/>
        <v>140.39298126280065</v>
      </c>
      <c r="G41" s="111"/>
    </row>
    <row r="42" spans="1:7" ht="14.25" thickTop="1" thickBot="1" x14ac:dyDescent="0.25">
      <c r="A42" s="74">
        <v>24</v>
      </c>
      <c r="B42" s="95" t="s">
        <v>283</v>
      </c>
      <c r="C42" s="77">
        <v>0</v>
      </c>
      <c r="D42" s="77">
        <v>0</v>
      </c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21993.415000000015</v>
      </c>
      <c r="D43" s="75">
        <f>D41+D42</f>
        <v>30877.211000000007</v>
      </c>
      <c r="E43" s="75">
        <f t="shared" si="0"/>
        <v>140.39298126280065</v>
      </c>
    </row>
    <row r="44" spans="1:7" ht="14.25" thickTop="1" thickBot="1" x14ac:dyDescent="0.25">
      <c r="A44" s="74">
        <v>26</v>
      </c>
      <c r="B44" s="96" t="s">
        <v>5</v>
      </c>
      <c r="C44" s="77">
        <v>0</v>
      </c>
      <c r="D44" s="77">
        <v>0</v>
      </c>
      <c r="E44" s="76">
        <f t="shared" si="0"/>
        <v>0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21993.415000000015</v>
      </c>
      <c r="D45" s="75">
        <f>D43-D44</f>
        <v>30877.211000000007</v>
      </c>
      <c r="E45" s="75">
        <f t="shared" si="0"/>
        <v>140.39298126280065</v>
      </c>
    </row>
    <row r="46" spans="1:7" ht="14.25" thickTop="1" thickBot="1" x14ac:dyDescent="0.25">
      <c r="A46" s="74">
        <v>28</v>
      </c>
      <c r="B46" s="98" t="s">
        <v>6</v>
      </c>
      <c r="C46" s="77">
        <v>0</v>
      </c>
      <c r="D46" s="77">
        <v>0</v>
      </c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285</v>
      </c>
      <c r="C47" s="75">
        <f>C45-C46</f>
        <v>21993.415000000015</v>
      </c>
      <c r="D47" s="75">
        <f>D45-D46</f>
        <v>30877.211000000007</v>
      </c>
      <c r="E47" s="75">
        <f t="shared" si="0"/>
        <v>140.39298126280065</v>
      </c>
    </row>
    <row r="48" spans="1:7" ht="14.25" thickTop="1" thickBot="1" x14ac:dyDescent="0.25">
      <c r="A48" s="74">
        <v>30</v>
      </c>
      <c r="B48" s="95" t="s">
        <v>286</v>
      </c>
      <c r="C48" s="77">
        <v>0</v>
      </c>
      <c r="D48" s="77">
        <v>0</v>
      </c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287</v>
      </c>
      <c r="C49" s="75">
        <f>C45+C48</f>
        <v>21993.415000000015</v>
      </c>
      <c r="D49" s="75">
        <f>D45+D48</f>
        <v>30877.211000000007</v>
      </c>
      <c r="E49" s="75">
        <f t="shared" si="0"/>
        <v>140.39298126280065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19" zoomScale="85" zoomScaleNormal="85" workbookViewId="0">
      <selection activeCell="D12" sqref="D12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312</v>
      </c>
      <c r="B1" s="241" t="str">
        <f>'ФИ-Почетна'!$C$18</f>
        <v>Македонијатурист АД Скопје</v>
      </c>
      <c r="C1" s="241"/>
      <c r="D1" s="241"/>
    </row>
    <row r="2" spans="1:11" s="7" customFormat="1" x14ac:dyDescent="0.2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317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498115.75099999999</v>
      </c>
      <c r="C9" s="38">
        <f>C10+SUM(C12:C28)</f>
        <v>77641.297999999995</v>
      </c>
      <c r="D9" s="38">
        <f>IF(B9&lt;=0,0,C9/B9*100)</f>
        <v>15.586999175217809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21993.415000000001</v>
      </c>
      <c r="C10" s="34">
        <v>30876.713</v>
      </c>
      <c r="D10" s="122">
        <f>IF(B10&lt;=0,0,C10/B10*100)</f>
        <v>140.39071694868667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52466.37</v>
      </c>
      <c r="C12" s="34">
        <v>72024.107000000004</v>
      </c>
      <c r="D12" s="122">
        <f t="shared" ref="D12:D28" si="0">IF(B12&lt;=0,0,C12/B12*100)</f>
        <v>137.27671077682712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>
        <v>0</v>
      </c>
      <c r="C13" s="34">
        <v>0</v>
      </c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-35</v>
      </c>
      <c r="C14" s="34">
        <v>-1010.307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-12091</v>
      </c>
      <c r="C15" s="34">
        <v>2131.5830000000001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8340</v>
      </c>
      <c r="C16" s="34">
        <v>1935.1079999999999</v>
      </c>
      <c r="D16" s="122">
        <f t="shared" si="0"/>
        <v>23.202733812949639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454119</v>
      </c>
      <c r="C17" s="34">
        <v>40202.834000000003</v>
      </c>
      <c r="D17" s="122">
        <f t="shared" si="0"/>
        <v>8.852929298267636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1085</v>
      </c>
      <c r="C18" s="34">
        <v>-1610.4680000000001</v>
      </c>
      <c r="D18" s="122">
        <f t="shared" si="0"/>
        <v>-148.43023041474655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31056</v>
      </c>
      <c r="C19" s="34">
        <v>-18367.008999999998</v>
      </c>
      <c r="D19" s="122">
        <f t="shared" si="0"/>
        <v>-59.141579726944869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-456</v>
      </c>
      <c r="C20" s="34">
        <v>311.16800000000001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-38365</v>
      </c>
      <c r="C21" s="34">
        <v>-18655.983</v>
      </c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-311</v>
      </c>
      <c r="C22" s="34">
        <v>-653.97900000000004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-21611.609</v>
      </c>
      <c r="C23" s="34">
        <v>-19572.481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0</v>
      </c>
      <c r="C24" s="34">
        <v>0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>
        <v>-5055.9279999999999</v>
      </c>
      <c r="C25" s="34">
        <v>-11322.441999999999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>
        <v>0</v>
      </c>
      <c r="C26" s="34">
        <v>0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>
        <v>0</v>
      </c>
      <c r="C27" s="34">
        <v>0</v>
      </c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6981.5029999999997</v>
      </c>
      <c r="C28" s="34">
        <v>1352.454</v>
      </c>
      <c r="D28" s="122">
        <f t="shared" si="0"/>
        <v>19.371960450350016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-503538.32700000005</v>
      </c>
      <c r="C29" s="38">
        <f>SUM(C30:C38)</f>
        <v>265796.91399999999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-181426.97099999999</v>
      </c>
      <c r="C30" s="34">
        <v>-46452.322999999997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0</v>
      </c>
      <c r="C31" s="34">
        <v>0</v>
      </c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>
        <v>0</v>
      </c>
      <c r="C32" s="34">
        <v>0</v>
      </c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>
        <v>-229773.23199999999</v>
      </c>
      <c r="C33" s="34">
        <v>-33061.074000000001</v>
      </c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>
        <v>-50777.167000000001</v>
      </c>
      <c r="C34" s="34">
        <v>-1588.1489999999999</v>
      </c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>
        <v>42438.485000000001</v>
      </c>
      <c r="C35" s="34">
        <v>3523.2570000000001</v>
      </c>
      <c r="D35" s="122">
        <f t="shared" si="1"/>
        <v>8.30203293072314</v>
      </c>
      <c r="E35" s="7"/>
      <c r="F35" s="7"/>
    </row>
    <row r="36" spans="1:6" ht="14.25" thickTop="1" thickBot="1" x14ac:dyDescent="0.25">
      <c r="A36" s="29" t="s">
        <v>101</v>
      </c>
      <c r="B36" s="34">
        <v>21617.963</v>
      </c>
      <c r="C36" s="34">
        <v>19531.653999999999</v>
      </c>
      <c r="D36" s="122">
        <f t="shared" si="1"/>
        <v>90.349187849012409</v>
      </c>
      <c r="E36" s="7"/>
      <c r="F36" s="7"/>
    </row>
    <row r="37" spans="1:6" ht="14.25" thickTop="1" thickBot="1" x14ac:dyDescent="0.25">
      <c r="A37" s="29" t="s">
        <v>102</v>
      </c>
      <c r="B37" s="34">
        <v>30352.595000000001</v>
      </c>
      <c r="C37" s="34">
        <v>37873.548999999999</v>
      </c>
      <c r="D37" s="122">
        <f t="shared" si="1"/>
        <v>124.77861942282036</v>
      </c>
      <c r="E37" s="7"/>
      <c r="F37" s="7"/>
    </row>
    <row r="38" spans="1:6" ht="14.25" thickTop="1" thickBot="1" x14ac:dyDescent="0.25">
      <c r="A38" s="29" t="s">
        <v>103</v>
      </c>
      <c r="B38" s="34">
        <v>-135970</v>
      </c>
      <c r="C38" s="34">
        <v>285970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25368.262000000002</v>
      </c>
      <c r="C39" s="38">
        <f>SUM(C40:C46)</f>
        <v>-62612.784</v>
      </c>
      <c r="D39" s="124">
        <f>IF(B39&lt;=0,0,C39/B39*100)</f>
        <v>-246.81542629920804</v>
      </c>
      <c r="E39" s="7"/>
      <c r="F39" s="7"/>
    </row>
    <row r="40" spans="1:6" ht="27" thickTop="1" thickBot="1" x14ac:dyDescent="0.25">
      <c r="A40" s="29" t="s">
        <v>107</v>
      </c>
      <c r="B40" s="34">
        <v>0</v>
      </c>
      <c r="C40" s="34">
        <v>0</v>
      </c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-17928.125</v>
      </c>
      <c r="C41" s="34">
        <v>-18688.914000000001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43296.387000000002</v>
      </c>
      <c r="C42" s="34">
        <v>0</v>
      </c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>
        <v>0</v>
      </c>
      <c r="C43" s="34">
        <v>0</v>
      </c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0</v>
      </c>
      <c r="C44" s="34">
        <v>-43923.87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>
        <v>0</v>
      </c>
      <c r="C45" s="34">
        <v>0</v>
      </c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>
        <v>0</v>
      </c>
      <c r="C46" s="34">
        <v>0</v>
      </c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19945.685999999943</v>
      </c>
      <c r="C47" s="38">
        <f>C9+C29+C39</f>
        <v>280825.42800000001</v>
      </c>
      <c r="D47" s="38">
        <f t="shared" si="2"/>
        <v>1407.9507117478979</v>
      </c>
      <c r="E47" s="7"/>
      <c r="F47" s="7"/>
    </row>
    <row r="48" spans="1:6" ht="14.25" thickTop="1" thickBot="1" x14ac:dyDescent="0.25">
      <c r="A48" s="5" t="s">
        <v>60</v>
      </c>
      <c r="B48" s="34">
        <v>10736</v>
      </c>
      <c r="C48" s="34">
        <v>30682</v>
      </c>
      <c r="D48" s="122">
        <f t="shared" si="2"/>
        <v>285.78614008941878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30681.685999999943</v>
      </c>
      <c r="C49" s="38">
        <f>C47+C48</f>
        <v>311507.42800000001</v>
      </c>
      <c r="D49" s="38">
        <f t="shared" si="2"/>
        <v>1015.2878430474798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22" zoomScale="85" zoomScaleNormal="85" workbookViewId="0">
      <selection activeCell="D40" sqref="D40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312</v>
      </c>
      <c r="B1" s="241" t="str">
        <f>'ФИ-Почетна'!$C$18</f>
        <v>Македонијатурист АД Скопје</v>
      </c>
      <c r="C1" s="249"/>
      <c r="D1" s="249"/>
      <c r="E1" s="39"/>
      <c r="F1" s="244"/>
      <c r="G1" s="244"/>
    </row>
    <row r="2" spans="1:7" ht="12.75" customHeight="1" x14ac:dyDescent="0.2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317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700983.19099999999</v>
      </c>
      <c r="C9" s="30">
        <v>1212</v>
      </c>
      <c r="D9" s="30">
        <v>583653.70700000005</v>
      </c>
      <c r="E9" s="30">
        <v>1200610.584</v>
      </c>
      <c r="F9" s="30"/>
      <c r="G9" s="23">
        <f t="shared" ref="G9:G27" si="0">SUM(B9:F9)</f>
        <v>2486459.4819999998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21993.415000000001</v>
      </c>
      <c r="F14" s="31"/>
      <c r="G14" s="23">
        <f t="shared" si="0"/>
        <v>21993.415000000001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>
        <v>215260.761</v>
      </c>
      <c r="E20" s="31"/>
      <c r="F20" s="31"/>
      <c r="G20" s="23">
        <f t="shared" si="0"/>
        <v>215260.761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>
        <v>12080.248</v>
      </c>
      <c r="F27" s="32"/>
      <c r="G27" s="23">
        <f t="shared" si="0"/>
        <v>12080.248</v>
      </c>
    </row>
    <row r="28" spans="1:7" ht="14.25" thickTop="1" thickBot="1" x14ac:dyDescent="0.25">
      <c r="A28" s="22" t="s">
        <v>132</v>
      </c>
      <c r="B28" s="26">
        <f t="shared" ref="B28:G28" si="1">SUM(B9:B27)</f>
        <v>700983.19099999999</v>
      </c>
      <c r="C28" s="26">
        <f t="shared" si="1"/>
        <v>1212</v>
      </c>
      <c r="D28" s="26">
        <f t="shared" si="1"/>
        <v>798914.46800000011</v>
      </c>
      <c r="E28" s="26">
        <f t="shared" si="1"/>
        <v>1234684.247</v>
      </c>
      <c r="F28" s="26">
        <f t="shared" si="1"/>
        <v>0</v>
      </c>
      <c r="G28" s="26">
        <f t="shared" si="1"/>
        <v>2735793.906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30876.713</v>
      </c>
      <c r="F33" s="31"/>
      <c r="G33" s="25">
        <f t="shared" si="2"/>
        <v>30876.713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>
        <v>-48892.5</v>
      </c>
      <c r="F35" s="31"/>
      <c r="G35" s="25">
        <f t="shared" si="2"/>
        <v>-48892.5</v>
      </c>
    </row>
    <row r="36" spans="1:7" ht="25.5" x14ac:dyDescent="0.2">
      <c r="A36" s="19" t="s">
        <v>131</v>
      </c>
      <c r="B36" s="31"/>
      <c r="C36" s="31"/>
      <c r="D36" s="31"/>
      <c r="E36" s="31">
        <v>-14500</v>
      </c>
      <c r="F36" s="31"/>
      <c r="G36" s="25">
        <f t="shared" si="2"/>
        <v>-14500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>
        <v>-1502.9090000000001</v>
      </c>
      <c r="E39" s="31"/>
      <c r="F39" s="31"/>
      <c r="G39" s="25">
        <f t="shared" si="2"/>
        <v>-1502.9090000000001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700983.19099999999</v>
      </c>
      <c r="C47" s="24">
        <f t="shared" si="3"/>
        <v>1212</v>
      </c>
      <c r="D47" s="24">
        <f t="shared" si="3"/>
        <v>797411.55900000012</v>
      </c>
      <c r="E47" s="24">
        <f t="shared" si="3"/>
        <v>1202168.46</v>
      </c>
      <c r="F47" s="24">
        <f t="shared" si="3"/>
        <v>0</v>
      </c>
      <c r="G47" s="24">
        <f t="shared" si="3"/>
        <v>2701775.21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85" zoomScaleNormal="85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Македонијатурист АД Скопје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2022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2237258.5959999999</v>
      </c>
      <c r="C8" s="130">
        <f>'Биланс на состојба'!C11</f>
        <v>1933715.9169999999</v>
      </c>
      <c r="D8" s="130">
        <f>'Биланс на состојба'!D11</f>
        <v>86.432382937640526</v>
      </c>
    </row>
    <row r="9" spans="1:4" ht="14.25" thickTop="1" thickBot="1" x14ac:dyDescent="0.25">
      <c r="A9" s="131" t="s">
        <v>189</v>
      </c>
      <c r="B9" s="132">
        <f>'Биланс на состојба'!B12</f>
        <v>199.91</v>
      </c>
      <c r="C9" s="132">
        <f>'Биланс на состојба'!C12</f>
        <v>3686.9940000000001</v>
      </c>
      <c r="D9" s="130">
        <f>'Биланс на состојба'!D12</f>
        <v>1844.326947126207</v>
      </c>
    </row>
    <row r="10" spans="1:4" ht="14.25" thickTop="1" thickBot="1" x14ac:dyDescent="0.25">
      <c r="A10" s="129" t="s">
        <v>190</v>
      </c>
      <c r="B10" s="130">
        <f>'Биланс на состојба'!B13</f>
        <v>964434.33499999996</v>
      </c>
      <c r="C10" s="130">
        <f>'Биланс на состојба'!C13</f>
        <v>914303.68399999989</v>
      </c>
      <c r="D10" s="130">
        <f>'Биланс на состојба'!D13</f>
        <v>94.802066954615412</v>
      </c>
    </row>
    <row r="11" spans="1:4" ht="14.25" thickTop="1" thickBot="1" x14ac:dyDescent="0.25">
      <c r="A11" s="133" t="s">
        <v>328</v>
      </c>
      <c r="B11" s="132">
        <f>'Биланс на состојба'!B14</f>
        <v>694663.576</v>
      </c>
      <c r="C11" s="132">
        <f>'Биланс на состојба'!C14</f>
        <v>774127.36300000001</v>
      </c>
      <c r="D11" s="134">
        <f>'Биланс на состојба'!D14</f>
        <v>111.43917570251301</v>
      </c>
    </row>
    <row r="12" spans="1:4" ht="14.25" thickTop="1" thickBot="1" x14ac:dyDescent="0.25">
      <c r="A12" s="133" t="s">
        <v>329</v>
      </c>
      <c r="B12" s="132">
        <f>'Биланс на состојба'!B15</f>
        <v>48720.063000000002</v>
      </c>
      <c r="C12" s="132">
        <f>'Биланс на состојба'!C15</f>
        <v>140046.658</v>
      </c>
      <c r="D12" s="134">
        <f>'Биланс на состојба'!D15</f>
        <v>287.45171778616128</v>
      </c>
    </row>
    <row r="13" spans="1:4" ht="14.25" thickTop="1" thickBot="1" x14ac:dyDescent="0.25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331</v>
      </c>
      <c r="B14" s="132">
        <f>'Биланс на состојба'!B17</f>
        <v>221050.696</v>
      </c>
      <c r="C14" s="132">
        <f>'Биланс на состојба'!C17</f>
        <v>129.66300000000001</v>
      </c>
      <c r="D14" s="134">
        <f>'Биланс на состојба'!D17</f>
        <v>5.8657585045558965E-2</v>
      </c>
    </row>
    <row r="15" spans="1:4" s="135" customFormat="1" ht="14.25" thickTop="1" thickBot="1" x14ac:dyDescent="0.25">
      <c r="A15" s="129" t="s">
        <v>332</v>
      </c>
      <c r="B15" s="130">
        <f>'Биланс на состојба'!B18</f>
        <v>94964.797999999995</v>
      </c>
      <c r="C15" s="130">
        <f>'Биланс на состојба'!C18</f>
        <v>92598.61</v>
      </c>
      <c r="D15" s="130">
        <f>'Биланс на состојба'!D18</f>
        <v>97.508352516055481</v>
      </c>
    </row>
    <row r="16" spans="1:4" s="135" customFormat="1" ht="14.25" thickTop="1" thickBot="1" x14ac:dyDescent="0.25">
      <c r="A16" s="129" t="s">
        <v>333</v>
      </c>
      <c r="B16" s="130">
        <f>'Биланс на состојба'!B19</f>
        <v>891689.55299999996</v>
      </c>
      <c r="C16" s="130">
        <f>'Биланс на состојба'!C19</f>
        <v>923126.62899999996</v>
      </c>
      <c r="D16" s="130">
        <f>'Биланс на состојба'!D19</f>
        <v>103.52556289285135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335</v>
      </c>
      <c r="B20" s="132">
        <f>'Биланс на состојба'!B23</f>
        <v>891689.55299999996</v>
      </c>
      <c r="C20" s="132">
        <f>'Биланс на состојба'!C23</f>
        <v>923126.62899999996</v>
      </c>
      <c r="D20" s="134">
        <f>'Биланс на состојба'!D23</f>
        <v>103.52556289285135</v>
      </c>
    </row>
    <row r="21" spans="1:4" ht="14.25" thickTop="1" thickBot="1" x14ac:dyDescent="0.25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285970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574105.61800000013</v>
      </c>
      <c r="C24" s="132">
        <f>'Биланс на состојба'!C27</f>
        <v>813282.08700000006</v>
      </c>
      <c r="D24" s="130">
        <f>'Биланс на состојба'!D27</f>
        <v>141.66070867468846</v>
      </c>
    </row>
    <row r="25" spans="1:4" ht="14.25" thickTop="1" thickBot="1" x14ac:dyDescent="0.25">
      <c r="A25" s="131" t="s">
        <v>196</v>
      </c>
      <c r="B25" s="130">
        <f>'Биланс на состојба'!B28</f>
        <v>15220.918</v>
      </c>
      <c r="C25" s="130">
        <f>'Биланс на состојба'!C28</f>
        <v>16231.225</v>
      </c>
      <c r="D25" s="134">
        <f>'Биланс на состојба'!D28</f>
        <v>106.63762198837155</v>
      </c>
    </row>
    <row r="26" spans="1:4" ht="14.25" thickTop="1" thickBot="1" x14ac:dyDescent="0.25">
      <c r="A26" s="133" t="s">
        <v>197</v>
      </c>
      <c r="B26" s="132">
        <f>'Биланс на состојба'!B29</f>
        <v>29090.175999999999</v>
      </c>
      <c r="C26" s="132">
        <f>'Биланс на состојба'!C29</f>
        <v>26958.593000000001</v>
      </c>
      <c r="D26" s="134">
        <f>'Биланс на состојба'!D29</f>
        <v>92.672498784469369</v>
      </c>
    </row>
    <row r="27" spans="1:4" ht="14.25" thickTop="1" thickBot="1" x14ac:dyDescent="0.25">
      <c r="A27" s="133" t="s">
        <v>337</v>
      </c>
      <c r="B27" s="132">
        <f>'Биланс на состојба'!B30</f>
        <v>20438.098999999998</v>
      </c>
      <c r="C27" s="132">
        <f>'Биланс на состојба'!C30</f>
        <v>5177.308</v>
      </c>
      <c r="D27" s="134">
        <f>'Биланс на состојба'!D30</f>
        <v>25.331651441751017</v>
      </c>
    </row>
    <row r="28" spans="1:4" ht="14.25" thickTop="1" thickBot="1" x14ac:dyDescent="0.25">
      <c r="A28" s="133" t="s">
        <v>198</v>
      </c>
      <c r="B28" s="132">
        <f>'Биланс на состојба'!B31</f>
        <v>476092.08500000002</v>
      </c>
      <c r="C28" s="132">
        <f>'Биланс на состојба'!C31</f>
        <v>449214.93400000001</v>
      </c>
      <c r="D28" s="134">
        <f>'Биланс на состојба'!D31</f>
        <v>94.354631835561804</v>
      </c>
    </row>
    <row r="29" spans="1:4" ht="14.25" thickTop="1" thickBot="1" x14ac:dyDescent="0.25">
      <c r="A29" s="131" t="s">
        <v>199</v>
      </c>
      <c r="B29" s="132">
        <f>'Биланс на состојба'!B32</f>
        <v>30682.038</v>
      </c>
      <c r="C29" s="132">
        <f>'Биланс на состојба'!C32</f>
        <v>311507.25699999998</v>
      </c>
      <c r="D29" s="134">
        <f>'Биланс на состојба'!D32</f>
        <v>1015.2756378178007</v>
      </c>
    </row>
    <row r="30" spans="1:4" ht="14.25" thickTop="1" thickBot="1" x14ac:dyDescent="0.25">
      <c r="A30" s="131" t="s">
        <v>338</v>
      </c>
      <c r="B30" s="132">
        <f>'Биланс на состојба'!B33</f>
        <v>2582.3020000000001</v>
      </c>
      <c r="C30" s="132">
        <f>'Биланс на состојба'!C33</f>
        <v>4192.7700000000004</v>
      </c>
      <c r="D30" s="134">
        <f>'Биланс на состојба'!D33</f>
        <v>162.36559472904412</v>
      </c>
    </row>
    <row r="31" spans="1:4" ht="14.25" thickTop="1" thickBot="1" x14ac:dyDescent="0.25">
      <c r="A31" s="137" t="s">
        <v>200</v>
      </c>
      <c r="B31" s="130">
        <f>'Биланс на состојба'!B34</f>
        <v>2811364.2140000002</v>
      </c>
      <c r="C31" s="130">
        <f>'Биланс на состојба'!C34</f>
        <v>2746998.0039999997</v>
      </c>
      <c r="D31" s="130">
        <f>'Биланс на состојба'!D34</f>
        <v>97.710499063782976</v>
      </c>
    </row>
    <row r="32" spans="1:4" ht="14.25" thickTop="1" thickBot="1" x14ac:dyDescent="0.25">
      <c r="A32" s="131" t="s">
        <v>201</v>
      </c>
      <c r="B32" s="134">
        <f>'Биланс на состојба'!B35</f>
        <v>47.4</v>
      </c>
      <c r="C32" s="134">
        <f>'Биланс на состојба'!C35</f>
        <v>47.4</v>
      </c>
      <c r="D32" s="134">
        <f>'Биланс на состојба'!D35</f>
        <v>100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2735793.906</v>
      </c>
      <c r="C34" s="130">
        <f>'Биланс на состојба'!C37</f>
        <v>2701775.21</v>
      </c>
      <c r="D34" s="130">
        <f>'Биланс на состојба'!D37</f>
        <v>98.756532941849457</v>
      </c>
    </row>
    <row r="35" spans="1:4" ht="14.25" thickTop="1" thickBot="1" x14ac:dyDescent="0.25">
      <c r="A35" s="141" t="s">
        <v>339</v>
      </c>
      <c r="B35" s="132">
        <f>'Биланс на состојба'!B38</f>
        <v>1128780.3729999999</v>
      </c>
      <c r="C35" s="132">
        <f>'Биланс на состојба'!C38</f>
        <v>1127277.4639999999</v>
      </c>
      <c r="D35" s="134">
        <f>'Биланс на состојба'!D38</f>
        <v>99.866855498558536</v>
      </c>
    </row>
    <row r="36" spans="1:4" ht="14.25" thickTop="1" thickBot="1" x14ac:dyDescent="0.25">
      <c r="A36" s="142" t="s">
        <v>204</v>
      </c>
      <c r="B36" s="132">
        <f>'Биланс на состојба'!B39</f>
        <v>372329.28600000002</v>
      </c>
      <c r="C36" s="132">
        <f>'Биланс на состојба'!C39</f>
        <v>372329.28600000002</v>
      </c>
      <c r="D36" s="134">
        <f>'Биланс на состојба'!D39</f>
        <v>100</v>
      </c>
    </row>
    <row r="37" spans="1:4" ht="14.25" thickTop="1" thickBot="1" x14ac:dyDescent="0.25">
      <c r="A37" s="131" t="s">
        <v>205</v>
      </c>
      <c r="B37" s="132">
        <f>'Биланс на состојба'!B40</f>
        <v>1234684.247</v>
      </c>
      <c r="C37" s="132">
        <f>'Биланс на состојба'!C40</f>
        <v>1202168.46</v>
      </c>
      <c r="D37" s="134">
        <f>'Биланс на состојба'!D40</f>
        <v>97.366469437104598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75570.30799999999</v>
      </c>
      <c r="C39" s="130">
        <f>'Биланс на состојба'!C42</f>
        <v>45222.794000000002</v>
      </c>
      <c r="D39" s="130">
        <f>'Биланс на состојба'!D42</f>
        <v>59.842013612012813</v>
      </c>
    </row>
    <row r="40" spans="1:4" ht="14.25" thickTop="1" thickBot="1" x14ac:dyDescent="0.25">
      <c r="A40" s="137" t="s">
        <v>208</v>
      </c>
      <c r="B40" s="130">
        <f>'Биланс на состојба'!B43</f>
        <v>75570.30799999999</v>
      </c>
      <c r="C40" s="130">
        <f>'Биланс на состојба'!C43</f>
        <v>45222.794000000002</v>
      </c>
      <c r="D40" s="130">
        <f>'Биланс на состојба'!D43</f>
        <v>59.842013612012813</v>
      </c>
    </row>
    <row r="41" spans="1:4" ht="14.25" thickTop="1" thickBot="1" x14ac:dyDescent="0.25">
      <c r="A41" s="131" t="s">
        <v>209</v>
      </c>
      <c r="B41" s="132">
        <f>'Биланс на состојба'!B44</f>
        <v>42176.375999999997</v>
      </c>
      <c r="C41" s="132">
        <f>'Биланс на состојба'!C44</f>
        <v>23809.366999999998</v>
      </c>
      <c r="D41" s="134">
        <f>'Биланс на состојба'!D44</f>
        <v>56.451903311939368</v>
      </c>
    </row>
    <row r="42" spans="1:4" ht="14.25" thickTop="1" thickBot="1" x14ac:dyDescent="0.25">
      <c r="A42" s="133" t="s">
        <v>210</v>
      </c>
      <c r="B42" s="132">
        <f>'Биланс на состојба'!B45</f>
        <v>0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82.302000000000007</v>
      </c>
      <c r="C44" s="132">
        <f>'Биланс на состојба'!C47</f>
        <v>627.39499999999998</v>
      </c>
      <c r="D44" s="134">
        <f>'Биланс на состојба'!D47</f>
        <v>762.30832786566532</v>
      </c>
    </row>
    <row r="45" spans="1:4" ht="14.25" thickTop="1" thickBot="1" x14ac:dyDescent="0.25">
      <c r="A45" s="133" t="s">
        <v>340</v>
      </c>
      <c r="B45" s="134">
        <f>'Биланс на состојба'!B48</f>
        <v>26277.460999999999</v>
      </c>
      <c r="C45" s="134">
        <f>'Биланс на состојба'!C48</f>
        <v>14405.842000000001</v>
      </c>
      <c r="D45" s="134">
        <f>'Биланс на состојба'!D48</f>
        <v>54.822046924548765</v>
      </c>
    </row>
    <row r="46" spans="1:4" ht="14.25" thickTop="1" thickBot="1" x14ac:dyDescent="0.25">
      <c r="A46" s="133" t="s">
        <v>341</v>
      </c>
      <c r="B46" s="132">
        <f>'Биланс на состојба'!B49</f>
        <v>7034.1689999999999</v>
      </c>
      <c r="C46" s="132">
        <f>'Биланс на состојба'!C49</f>
        <v>6380.19</v>
      </c>
      <c r="D46" s="134">
        <f>'Биланс на состојба'!D49</f>
        <v>90.702825024533809</v>
      </c>
    </row>
    <row r="47" spans="1:4" ht="14.25" thickTop="1" thickBot="1" x14ac:dyDescent="0.25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 x14ac:dyDescent="0.25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2811364.2140000002</v>
      </c>
      <c r="C53" s="130">
        <f>'Биланс на состојба'!C56</f>
        <v>2746998.0040000002</v>
      </c>
      <c r="D53" s="130">
        <f>'Биланс на состојба'!D56</f>
        <v>97.71049906378299</v>
      </c>
    </row>
    <row r="54" spans="1:4" ht="14.25" thickTop="1" thickBot="1" x14ac:dyDescent="0.25">
      <c r="A54" s="131" t="s">
        <v>218</v>
      </c>
      <c r="B54" s="132">
        <f>'Биланс на состојба'!B57</f>
        <v>47.4</v>
      </c>
      <c r="C54" s="132">
        <f>'Биланс на состојба'!C57</f>
        <v>47.4</v>
      </c>
      <c r="D54" s="134">
        <f>'Биланс на состојба'!D57</f>
        <v>100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85" zoomScaleNormal="85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Македонијатурист АД Скопје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2022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376</v>
      </c>
      <c r="C11" s="130">
        <f>'Биланс на успех - природа'!C11</f>
        <v>130188.11499999999</v>
      </c>
      <c r="D11" s="130">
        <f>'Биланс на успех - природа'!D11</f>
        <v>262207.03999999998</v>
      </c>
      <c r="E11" s="130">
        <f>'Биланс на успех - природа'!E11</f>
        <v>201.40628044272705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123517.601</v>
      </c>
      <c r="D12" s="134">
        <f>'Биланс на успех - природа'!D12</f>
        <v>258417.54399999999</v>
      </c>
      <c r="E12" s="134">
        <f>'Биланс на успех - природа'!E12</f>
        <v>209.2151579271686</v>
      </c>
      <c r="F12" s="161"/>
    </row>
    <row r="13" spans="1:6" ht="15.75" customHeight="1" thickTop="1" thickBot="1" x14ac:dyDescent="0.25">
      <c r="A13" s="159" t="s">
        <v>344</v>
      </c>
      <c r="B13" s="162" t="s">
        <v>235</v>
      </c>
      <c r="C13" s="163">
        <f>'Биланс на успех - природа'!C13</f>
        <v>123517.601</v>
      </c>
      <c r="D13" s="163">
        <f>'Биланс на успех - природа'!D13</f>
        <v>258417.54399999999</v>
      </c>
      <c r="E13" s="134">
        <f>'Биланс на успех - природа'!E13</f>
        <v>209.2151579271686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0</v>
      </c>
      <c r="D14" s="163">
        <f>'Биланс на успех - природа'!D14</f>
        <v>0</v>
      </c>
      <c r="E14" s="134">
        <f>'Биланс на успех - природа'!E14</f>
        <v>0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372</v>
      </c>
      <c r="C16" s="163">
        <f>'Биланс на успех - природа'!C16</f>
        <v>0</v>
      </c>
      <c r="D16" s="163">
        <f>'Биланс на успех - природа'!D16</f>
        <v>0</v>
      </c>
      <c r="E16" s="134">
        <f>'Биланс на успех - природа'!E16</f>
        <v>0</v>
      </c>
      <c r="F16" s="161"/>
    </row>
    <row r="17" spans="1:6" ht="27" thickTop="1" thickBot="1" x14ac:dyDescent="0.25">
      <c r="A17" s="159">
        <v>5</v>
      </c>
      <c r="B17" s="162" t="s">
        <v>373</v>
      </c>
      <c r="C17" s="163">
        <f>'Биланс на успех - природа'!C17</f>
        <v>0</v>
      </c>
      <c r="D17" s="163">
        <f>'Биланс на успех - природа'!D17</f>
        <v>0</v>
      </c>
      <c r="E17" s="134">
        <f>'Биланс на успех - природа'!E17</f>
        <v>0</v>
      </c>
      <c r="F17" s="161"/>
    </row>
    <row r="18" spans="1:6" ht="18" customHeight="1" thickTop="1" thickBot="1" x14ac:dyDescent="0.25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6670.5140000000001</v>
      </c>
      <c r="D19" s="163">
        <f>'Биланс на успех - природа'!D19</f>
        <v>3789.4960000000001</v>
      </c>
      <c r="E19" s="134">
        <f>'Биланс на успех - природа'!E19</f>
        <v>56.80965514801408</v>
      </c>
      <c r="F19" s="161"/>
    </row>
    <row r="20" spans="1:6" ht="18" customHeight="1" thickTop="1" thickBot="1" x14ac:dyDescent="0.25">
      <c r="A20" s="159">
        <v>8</v>
      </c>
      <c r="B20" s="165" t="s">
        <v>375</v>
      </c>
      <c r="C20" s="130">
        <f>'Биланс на успех - природа'!C20</f>
        <v>159142.01299999998</v>
      </c>
      <c r="D20" s="130">
        <f>'Биланс на успех - природа'!D20</f>
        <v>288491.64399999997</v>
      </c>
      <c r="E20" s="130">
        <f>'Биланс на успех - природа'!E20</f>
        <v>181.27937341096722</v>
      </c>
      <c r="F20" s="161"/>
    </row>
    <row r="21" spans="1:6" ht="18" customHeight="1" thickTop="1" thickBot="1" x14ac:dyDescent="0.25">
      <c r="A21" s="159">
        <v>9</v>
      </c>
      <c r="B21" s="166" t="s">
        <v>362</v>
      </c>
      <c r="C21" s="163">
        <f>'Биланс на успех - природа'!C21</f>
        <v>0</v>
      </c>
      <c r="D21" s="163">
        <f>'Биланс на успех - природа'!D21</f>
        <v>0</v>
      </c>
      <c r="E21" s="134">
        <f>'Биланс на успех - природа'!E21</f>
        <v>0</v>
      </c>
      <c r="F21" s="161"/>
    </row>
    <row r="22" spans="1:6" ht="18" customHeight="1" thickTop="1" thickBot="1" x14ac:dyDescent="0.25">
      <c r="A22" s="159">
        <v>10</v>
      </c>
      <c r="B22" s="166" t="s">
        <v>363</v>
      </c>
      <c r="C22" s="163">
        <f>'Биланс на успех - природа'!C22</f>
        <v>24670.627</v>
      </c>
      <c r="D22" s="163">
        <f>'Биланс на успех - природа'!D22</f>
        <v>84211.972999999998</v>
      </c>
      <c r="E22" s="134">
        <f>'Биланс на успех - природа'!E22</f>
        <v>341.34508620311919</v>
      </c>
      <c r="F22" s="161"/>
    </row>
    <row r="23" spans="1:6" ht="18" customHeight="1" thickTop="1" thickBot="1" x14ac:dyDescent="0.25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365</v>
      </c>
      <c r="C24" s="163">
        <f>'Биланс на успех - природа'!C24</f>
        <v>5004.8149999999996</v>
      </c>
      <c r="D24" s="163">
        <f>'Биланс на успех - природа'!D24</f>
        <v>14816.168</v>
      </c>
      <c r="E24" s="134">
        <f>'Биланс на успех - природа'!E24</f>
        <v>296.03827514103915</v>
      </c>
      <c r="F24" s="161"/>
    </row>
    <row r="25" spans="1:6" ht="18" customHeight="1" thickTop="1" thickBot="1" x14ac:dyDescent="0.25">
      <c r="A25" s="159">
        <v>13</v>
      </c>
      <c r="B25" s="166" t="s">
        <v>366</v>
      </c>
      <c r="C25" s="163">
        <f>'Биланс на успех - природа'!C25</f>
        <v>13079.904</v>
      </c>
      <c r="D25" s="163">
        <f>'Биланс на успех - природа'!D25</f>
        <v>22571.201000000001</v>
      </c>
      <c r="E25" s="134">
        <f>'Биланс на успех - природа'!E25</f>
        <v>172.56396530127438</v>
      </c>
      <c r="F25" s="161"/>
    </row>
    <row r="26" spans="1:6" ht="18" customHeight="1" thickTop="1" thickBot="1" x14ac:dyDescent="0.25">
      <c r="A26" s="159">
        <v>14</v>
      </c>
      <c r="B26" s="166" t="s">
        <v>367</v>
      </c>
      <c r="C26" s="163">
        <f>'Биланс на успех - природа'!C26</f>
        <v>56228.04</v>
      </c>
      <c r="D26" s="163">
        <f>'Биланс на успех - природа'!D26</f>
        <v>83842.812000000005</v>
      </c>
      <c r="E26" s="134">
        <f>'Биланс на успех - природа'!E26</f>
        <v>149.11210136437265</v>
      </c>
      <c r="F26" s="161"/>
    </row>
    <row r="27" spans="1:6" ht="14.25" customHeight="1" thickTop="1" thickBot="1" x14ac:dyDescent="0.25">
      <c r="A27" s="159">
        <v>15</v>
      </c>
      <c r="B27" s="162" t="s">
        <v>368</v>
      </c>
      <c r="C27" s="163">
        <f>'Биланс на успех - природа'!C27</f>
        <v>52466.37</v>
      </c>
      <c r="D27" s="163">
        <f>'Биланс на успех - природа'!D27</f>
        <v>72024.107000000004</v>
      </c>
      <c r="E27" s="134">
        <f>'Биланс на успех - природа'!E27</f>
        <v>137.27671077682712</v>
      </c>
      <c r="F27" s="161"/>
    </row>
    <row r="28" spans="1:6" ht="18" customHeight="1" thickTop="1" thickBot="1" x14ac:dyDescent="0.25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370</v>
      </c>
      <c r="C29" s="163">
        <f>'Биланс на успех - природа'!C29</f>
        <v>1806.5440000000001</v>
      </c>
      <c r="D29" s="163">
        <f>'Биланс на успех - природа'!D29</f>
        <v>9725.3829999999998</v>
      </c>
      <c r="E29" s="134">
        <f>'Биланс на успех - природа'!E29</f>
        <v>538.34188372937501</v>
      </c>
      <c r="F29" s="161"/>
    </row>
    <row r="30" spans="1:6" ht="18" customHeight="1" thickTop="1" thickBot="1" x14ac:dyDescent="0.25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5885.7129999999997</v>
      </c>
      <c r="D31" s="163">
        <f>'Биланс на успех - природа'!D31</f>
        <v>1300</v>
      </c>
      <c r="E31" s="134">
        <f>'Биланс на успех - природа'!E31</f>
        <v>22.087383465690564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-28953.897999999986</v>
      </c>
      <c r="D32" s="167">
        <f>'Биланс на успех - природа'!D32</f>
        <v>-26284.603999999992</v>
      </c>
      <c r="E32" s="167">
        <f>'Биланс на успех - природа'!E32</f>
        <v>0</v>
      </c>
      <c r="F32" s="161"/>
    </row>
    <row r="33" spans="1:6" ht="14.25" customHeight="1" thickTop="1" thickBot="1" x14ac:dyDescent="0.25">
      <c r="A33" s="159">
        <v>21</v>
      </c>
      <c r="B33" s="166" t="s">
        <v>351</v>
      </c>
      <c r="C33" s="167">
        <f>'Биланс на успех - природа'!C33</f>
        <v>52880.93</v>
      </c>
      <c r="D33" s="167">
        <f>'Биланс на успех - природа'!D33</f>
        <v>59307.616999999998</v>
      </c>
      <c r="E33" s="130">
        <f>'Биланс на успех - природа'!E33</f>
        <v>112.15312779105813</v>
      </c>
      <c r="F33" s="161"/>
    </row>
    <row r="34" spans="1:6" ht="30" customHeight="1" thickTop="1" thickBot="1" x14ac:dyDescent="0.25">
      <c r="A34" s="159" t="s">
        <v>345</v>
      </c>
      <c r="B34" s="162" t="s">
        <v>256</v>
      </c>
      <c r="C34" s="163">
        <f>'Биланс на успех - природа'!C34</f>
        <v>52616.546999999999</v>
      </c>
      <c r="D34" s="163">
        <f>'Биланс на успех - природа'!D34</f>
        <v>58225.154999999999</v>
      </c>
      <c r="E34" s="134">
        <f>'Биланс на успех - природа'!E34</f>
        <v>110.65939959914131</v>
      </c>
      <c r="F34" s="161"/>
    </row>
    <row r="35" spans="1:6" ht="18.75" customHeight="1" thickTop="1" thickBot="1" x14ac:dyDescent="0.25">
      <c r="A35" s="159" t="s">
        <v>346</v>
      </c>
      <c r="B35" s="162" t="s">
        <v>352</v>
      </c>
      <c r="C35" s="163">
        <f>'Биланс на успех - природа'!C35</f>
        <v>264.38299999999998</v>
      </c>
      <c r="D35" s="163">
        <f>'Биланс на успех - природа'!D35</f>
        <v>1082.462</v>
      </c>
      <c r="E35" s="134">
        <f>'Биланс на успех - природа'!E35</f>
        <v>409.42950189686928</v>
      </c>
      <c r="F35" s="161"/>
    </row>
    <row r="36" spans="1:6" ht="17.25" customHeight="1" thickTop="1" thickBot="1" x14ac:dyDescent="0.25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354</v>
      </c>
      <c r="C37" s="130">
        <f>'Биланс на успех - природа'!C37</f>
        <v>1933.6170000000002</v>
      </c>
      <c r="D37" s="130">
        <f>'Биланс на успех - природа'!D37</f>
        <v>2145.8019999999997</v>
      </c>
      <c r="E37" s="130">
        <f>'Биланс на успех - природа'!E37</f>
        <v>110.9734761330708</v>
      </c>
      <c r="F37" s="161"/>
    </row>
    <row r="38" spans="1:6" ht="18" customHeight="1" thickTop="1" thickBot="1" x14ac:dyDescent="0.25">
      <c r="A38" s="159" t="s">
        <v>348</v>
      </c>
      <c r="B38" s="162" t="s">
        <v>257</v>
      </c>
      <c r="C38" s="163">
        <f>'Биланс на успех - природа'!C38</f>
        <v>1410.7090000000001</v>
      </c>
      <c r="D38" s="163">
        <f>'Биланс на успех - природа'!D38</f>
        <v>882.17399999999998</v>
      </c>
      <c r="E38" s="134">
        <f>'Биланс на успех - природа'!E38</f>
        <v>62.534087469492285</v>
      </c>
      <c r="F38" s="161"/>
    </row>
    <row r="39" spans="1:6" ht="18" customHeight="1" thickTop="1" thickBot="1" x14ac:dyDescent="0.25">
      <c r="A39" s="159" t="s">
        <v>349</v>
      </c>
      <c r="B39" s="162" t="s">
        <v>258</v>
      </c>
      <c r="C39" s="163">
        <f>'Биланс на успех - природа'!C39</f>
        <v>522.90800000000002</v>
      </c>
      <c r="D39" s="163">
        <f>'Биланс на успех - природа'!D39</f>
        <v>1263.6279999999999</v>
      </c>
      <c r="E39" s="134">
        <f>'Биланс на успех - природа'!E39</f>
        <v>241.65398119745726</v>
      </c>
      <c r="F39" s="161"/>
    </row>
    <row r="40" spans="1:6" ht="18" customHeight="1" thickTop="1" thickBot="1" x14ac:dyDescent="0.25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356</v>
      </c>
      <c r="C41" s="130">
        <f>'Биланс на успех - природа'!C41</f>
        <v>21993.415000000015</v>
      </c>
      <c r="D41" s="130">
        <f>'Биланс на успех - природа'!D41</f>
        <v>30877.211000000007</v>
      </c>
      <c r="E41" s="130">
        <f>'Биланс на успех - природа'!E41</f>
        <v>140.39298126280065</v>
      </c>
      <c r="F41" s="161"/>
    </row>
    <row r="42" spans="1:6" ht="18" customHeight="1" thickTop="1" thickBot="1" x14ac:dyDescent="0.25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21993.415000000015</v>
      </c>
      <c r="D43" s="130">
        <f>'Биланс на успех - природа'!D43</f>
        <v>30877.211000000007</v>
      </c>
      <c r="E43" s="130">
        <f>'Биланс на успех - природа'!E43</f>
        <v>140.39298126280065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0</v>
      </c>
      <c r="E44" s="134">
        <f>'Биланс на успех - природа'!E44</f>
        <v>0</v>
      </c>
      <c r="F44" s="161"/>
    </row>
    <row r="45" spans="1:6" ht="18" customHeight="1" thickTop="1" thickBot="1" x14ac:dyDescent="0.25">
      <c r="A45" s="159">
        <v>27</v>
      </c>
      <c r="B45" s="165" t="s">
        <v>358</v>
      </c>
      <c r="C45" s="130">
        <f>'Биланс на успех - природа'!C45</f>
        <v>21993.415000000015</v>
      </c>
      <c r="D45" s="130">
        <f>'Биланс на успех - природа'!D45</f>
        <v>30877.211000000007</v>
      </c>
      <c r="E45" s="130">
        <f>'Биланс на успех - природа'!E45</f>
        <v>140.39298126280065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359</v>
      </c>
      <c r="C47" s="130">
        <f>'Биланс на успех - природа'!C47</f>
        <v>21993.415000000015</v>
      </c>
      <c r="D47" s="130">
        <f>'Биланс на успех - природа'!D47</f>
        <v>30877.211000000007</v>
      </c>
      <c r="E47" s="130">
        <f>'Биланс на успех - природа'!E47</f>
        <v>140.39298126280065</v>
      </c>
    </row>
    <row r="48" spans="1:6" ht="14.25" thickTop="1" thickBot="1" x14ac:dyDescent="0.25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361</v>
      </c>
      <c r="C49" s="130">
        <f>'Биланс на успех - природа'!C49</f>
        <v>21993.415000000015</v>
      </c>
      <c r="D49" s="130">
        <f>'Биланс на успех - природа'!D49</f>
        <v>30877.211000000007</v>
      </c>
      <c r="E49" s="130">
        <f>'Биланс на успех - природа'!E49</f>
        <v>140.39298126280065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85" zoomScaleNormal="85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Македонијатурист АД Скопје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2022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498115.75099999999</v>
      </c>
      <c r="C8" s="178">
        <f>'Паричен тек'!C9</f>
        <v>77641.297999999995</v>
      </c>
      <c r="D8" s="178">
        <f>'Паричен тек'!D9</f>
        <v>15.586999175217809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21993.415000000001</v>
      </c>
      <c r="C9" s="180">
        <f>'Паричен тек'!C10</f>
        <v>30876.713</v>
      </c>
      <c r="D9" s="180">
        <f>'Паричен тек'!D10</f>
        <v>140.39071694868667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52466.37</v>
      </c>
      <c r="C11" s="182">
        <f>'Паричен тек'!C12</f>
        <v>72024.107000000004</v>
      </c>
      <c r="D11" s="182">
        <f>'Паричен тек'!D12</f>
        <v>137.27671077682712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-35</v>
      </c>
      <c r="C13" s="182">
        <f>'Паричен тек'!C14</f>
        <v>-1010.307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-12091</v>
      </c>
      <c r="C14" s="182">
        <f>'Паричен тек'!C15</f>
        <v>2131.5830000000001</v>
      </c>
      <c r="D14" s="182">
        <f>'Паричен тек'!D15</f>
        <v>0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8340</v>
      </c>
      <c r="C15" s="182">
        <f>'Паричен тек'!C16</f>
        <v>1935.1079999999999</v>
      </c>
      <c r="D15" s="182">
        <f>'Паричен тек'!D16</f>
        <v>23.202733812949639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454119</v>
      </c>
      <c r="C16" s="182">
        <f>'Паричен тек'!C17</f>
        <v>40202.834000000003</v>
      </c>
      <c r="D16" s="182">
        <f>'Паричен тек'!D17</f>
        <v>8.852929298267636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1085</v>
      </c>
      <c r="C17" s="182">
        <f>'Паричен тек'!C18</f>
        <v>-1610.4680000000001</v>
      </c>
      <c r="D17" s="182">
        <f>'Паричен тек'!D18</f>
        <v>-148.43023041474655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31056</v>
      </c>
      <c r="C18" s="182">
        <f>'Паричен тек'!C19</f>
        <v>-18367.008999999998</v>
      </c>
      <c r="D18" s="182">
        <f>'Паричен тек'!D19</f>
        <v>-59.141579726944869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-456</v>
      </c>
      <c r="C19" s="182">
        <f>'Паричен тек'!C20</f>
        <v>311.16800000000001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-38365</v>
      </c>
      <c r="C20" s="182">
        <f>'Паричен тек'!C21</f>
        <v>-18655.983</v>
      </c>
      <c r="D20" s="182">
        <f>'Паричен тек'!D21</f>
        <v>0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-311</v>
      </c>
      <c r="C21" s="182">
        <f>'Паричен тек'!C22</f>
        <v>-653.97900000000004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-21611.609</v>
      </c>
      <c r="C22" s="182">
        <f>'Паричен тек'!C23</f>
        <v>-19572.481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-5055.9279999999999</v>
      </c>
      <c r="C24" s="182">
        <f>'Паричен тек'!C25</f>
        <v>-11322.441999999999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6981.5029999999997</v>
      </c>
      <c r="C27" s="182">
        <f>'Паричен тек'!C28</f>
        <v>1352.454</v>
      </c>
      <c r="D27" s="182">
        <f>'Паричен тек'!D28</f>
        <v>19.371960450350016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-503538.32700000005</v>
      </c>
      <c r="C28" s="178">
        <f>'Паричен тек'!C29</f>
        <v>265796.91399999999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-181426.97099999999</v>
      </c>
      <c r="C29" s="182">
        <f>'Паричен тек'!C30</f>
        <v>-46452.322999999997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-229773.23199999999</v>
      </c>
      <c r="C32" s="182">
        <f>'Паричен тек'!C33</f>
        <v>-33061.074000000001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-50777.167000000001</v>
      </c>
      <c r="C33" s="182">
        <f>'Паричен тек'!C34</f>
        <v>-1588.1489999999999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42438.485000000001</v>
      </c>
      <c r="C34" s="182">
        <f>'Паричен тек'!C35</f>
        <v>3523.2570000000001</v>
      </c>
      <c r="D34" s="182">
        <f>'Паричен тек'!D35</f>
        <v>8.30203293072314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21617.963</v>
      </c>
      <c r="C35" s="182">
        <f>'Паричен тек'!C36</f>
        <v>19531.653999999999</v>
      </c>
      <c r="D35" s="182">
        <f>'Паричен тек'!D36</f>
        <v>90.349187849012409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30352.595000000001</v>
      </c>
      <c r="C36" s="182">
        <f>'Паричен тек'!C37</f>
        <v>37873.548999999999</v>
      </c>
      <c r="D36" s="182">
        <f>'Паричен тек'!D37</f>
        <v>124.77861942282036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-135970</v>
      </c>
      <c r="C37" s="182">
        <f>'Паричен тек'!C38</f>
        <v>285970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25368.262000000002</v>
      </c>
      <c r="C38" s="178">
        <f>'Паричен тек'!C39</f>
        <v>-62612.784</v>
      </c>
      <c r="D38" s="178">
        <f>'Паричен тек'!D39</f>
        <v>-246.81542629920804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-17928.125</v>
      </c>
      <c r="C40" s="182">
        <f>'Паричен тек'!C41</f>
        <v>-18688.914000000001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43296.387000000002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-43923.87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19945.685999999943</v>
      </c>
      <c r="C46" s="178">
        <f>'Паричен тек'!C47</f>
        <v>280825.42800000001</v>
      </c>
      <c r="D46" s="178">
        <f>'Паричен тек'!D47</f>
        <v>1407.9507117478979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10736</v>
      </c>
      <c r="C47" s="182">
        <f>'Паричен тек'!C48</f>
        <v>30682</v>
      </c>
      <c r="D47" s="182">
        <f>'Паричен тек'!D48</f>
        <v>285.78614008941878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30681.685999999943</v>
      </c>
      <c r="C48" s="178">
        <f>'Паричен тек'!C49</f>
        <v>311507.42800000001</v>
      </c>
      <c r="D48" s="178">
        <f>'Паричен тек'!D49</f>
        <v>1015.2878430474798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85" zoomScaleNormal="85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Македонијатурист АД Скопје</v>
      </c>
      <c r="C2" s="268"/>
      <c r="D2" s="268"/>
      <c r="E2" s="186" t="s">
        <v>327</v>
      </c>
      <c r="F2" s="266">
        <f>'ФИ-Почетна'!$C$23</f>
        <v>2022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700983.19099999999</v>
      </c>
      <c r="C7" s="192">
        <f>Капитал!C9</f>
        <v>1212</v>
      </c>
      <c r="D7" s="192">
        <f>Капитал!D9</f>
        <v>583653.70700000005</v>
      </c>
      <c r="E7" s="192">
        <f>Капитал!E9</f>
        <v>1200610.584</v>
      </c>
      <c r="F7" s="192">
        <f>Капитал!F9</f>
        <v>0</v>
      </c>
      <c r="G7" s="193">
        <f>Капитал!G9</f>
        <v>2486459.4819999998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21993.415000000001</v>
      </c>
      <c r="F12" s="195">
        <f>Капитал!F14</f>
        <v>0</v>
      </c>
      <c r="G12" s="193">
        <f>Капитал!G14</f>
        <v>21993.415000000001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215260.761</v>
      </c>
      <c r="E18" s="195">
        <f>Капитал!E20</f>
        <v>0</v>
      </c>
      <c r="F18" s="195">
        <f>Капитал!F20</f>
        <v>0</v>
      </c>
      <c r="G18" s="193">
        <f>Капитал!G20</f>
        <v>215260.761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12080.248</v>
      </c>
      <c r="F25" s="197">
        <f>Капитал!F27</f>
        <v>0</v>
      </c>
      <c r="G25" s="193">
        <f>Капитал!G27</f>
        <v>12080.248</v>
      </c>
    </row>
    <row r="26" spans="1:7" ht="14.25" thickTop="1" thickBot="1" x14ac:dyDescent="0.25">
      <c r="A26" s="198" t="s">
        <v>156</v>
      </c>
      <c r="B26" s="199">
        <f>Капитал!B28</f>
        <v>700983.19099999999</v>
      </c>
      <c r="C26" s="199">
        <f>Капитал!C28</f>
        <v>1212</v>
      </c>
      <c r="D26" s="199">
        <f>Капитал!D28</f>
        <v>798914.46800000011</v>
      </c>
      <c r="E26" s="199">
        <f>Капитал!E28</f>
        <v>1234684.247</v>
      </c>
      <c r="F26" s="199">
        <f>Капитал!F28</f>
        <v>0</v>
      </c>
      <c r="G26" s="199">
        <f>Капитал!G28</f>
        <v>2735793.906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30876.713</v>
      </c>
      <c r="F31" s="195">
        <f>Капитал!F33</f>
        <v>0</v>
      </c>
      <c r="G31" s="201">
        <f>Капитал!G33</f>
        <v>30876.713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-48892.5</v>
      </c>
      <c r="F33" s="195">
        <f>Капитал!F35</f>
        <v>0</v>
      </c>
      <c r="G33" s="201">
        <f>Капитал!G35</f>
        <v>-48892.5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-14500</v>
      </c>
      <c r="F34" s="195">
        <f>Капитал!F36</f>
        <v>0</v>
      </c>
      <c r="G34" s="201">
        <f>Капитал!G36</f>
        <v>-14500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-1502.9090000000001</v>
      </c>
      <c r="E37" s="195">
        <f>Капитал!E39</f>
        <v>0</v>
      </c>
      <c r="F37" s="195">
        <f>Капитал!F39</f>
        <v>0</v>
      </c>
      <c r="G37" s="201">
        <f>Капитал!G39</f>
        <v>-1502.9090000000001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700983.19099999999</v>
      </c>
      <c r="C45" s="199">
        <f>Капитал!C47</f>
        <v>1212</v>
      </c>
      <c r="D45" s="199">
        <f>Капитал!D47</f>
        <v>797411.55900000012</v>
      </c>
      <c r="E45" s="199">
        <f>Капитал!E47</f>
        <v>1202168.46</v>
      </c>
      <c r="F45" s="199">
        <f>Капитал!F47</f>
        <v>0</v>
      </c>
      <c r="G45" s="199">
        <f>Капитал!G47</f>
        <v>2701775.21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</cp:lastModifiedBy>
  <cp:lastPrinted>2023-02-28T08:22:21Z</cp:lastPrinted>
  <dcterms:created xsi:type="dcterms:W3CDTF">2008-02-12T15:15:13Z</dcterms:created>
  <dcterms:modified xsi:type="dcterms:W3CDTF">2023-02-28T11:30:25Z</dcterms:modified>
</cp:coreProperties>
</file>