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9040" windowHeight="1584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2" l="1"/>
  <c r="B56" i="25"/>
  <c r="D19" i="25" l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E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D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/>
  <c r="C51" i="25"/>
  <c r="C48" i="24" s="1"/>
  <c r="B51" i="25"/>
  <c r="D51" i="25" s="1"/>
  <c r="D48" i="24" s="1"/>
  <c r="D50" i="25"/>
  <c r="D47" i="24" s="1"/>
  <c r="D49" i="25"/>
  <c r="D46" i="24" s="1"/>
  <c r="D48" i="25"/>
  <c r="D45" i="24"/>
  <c r="D47" i="25"/>
  <c r="D46" i="25"/>
  <c r="D43" i="24" s="1"/>
  <c r="D45" i="25"/>
  <c r="D42" i="24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3" i="25"/>
  <c r="D30" i="24"/>
  <c r="D32" i="25"/>
  <c r="D29" i="24" s="1"/>
  <c r="D31" i="25"/>
  <c r="D28" i="24" s="1"/>
  <c r="D30" i="25"/>
  <c r="D27" i="24" s="1"/>
  <c r="D29" i="25"/>
  <c r="D26" i="24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/>
  <c r="D21" i="25"/>
  <c r="D18" i="24" s="1"/>
  <c r="D20" i="25"/>
  <c r="D17" i="24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D9" i="7"/>
  <c r="D8" i="6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 s="1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2" i="7"/>
  <c r="D21" i="6" s="1"/>
  <c r="D23" i="7"/>
  <c r="D22" i="6"/>
  <c r="D24" i="7"/>
  <c r="D23" i="6"/>
  <c r="D25" i="7"/>
  <c r="D24" i="6"/>
  <c r="D26" i="7"/>
  <c r="D25" i="6" s="1"/>
  <c r="D27" i="7"/>
  <c r="D28" i="7"/>
  <c r="D27" i="6" s="1"/>
  <c r="D10" i="7"/>
  <c r="D9" i="6" s="1"/>
  <c r="B39" i="7"/>
  <c r="B47" i="7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47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F26" i="13"/>
  <c r="B47" i="12"/>
  <c r="B45" i="13" s="1"/>
  <c r="E33" i="22"/>
  <c r="E33" i="20" s="1"/>
  <c r="D29" i="7"/>
  <c r="D28" i="6" s="1"/>
  <c r="D27" i="25"/>
  <c r="D24" i="24" s="1"/>
  <c r="B39" i="24"/>
  <c r="B48" i="24"/>
  <c r="B40" i="24"/>
  <c r="D42" i="25"/>
  <c r="D39" i="24" s="1"/>
  <c r="B16" i="24"/>
  <c r="G28" i="12" l="1"/>
  <c r="G26" i="13" s="1"/>
  <c r="B53" i="24"/>
  <c r="E37" i="22"/>
  <c r="E37" i="20" s="1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G47" i="12"/>
  <c r="G45" i="13" s="1"/>
  <c r="D11" i="20"/>
  <c r="D32" i="22"/>
  <c r="C48" i="6"/>
  <c r="C46" i="6"/>
  <c r="B46" i="6"/>
  <c r="D47" i="7"/>
  <c r="D46" i="6" s="1"/>
  <c r="B49" i="7"/>
  <c r="C8" i="24"/>
  <c r="C34" i="25"/>
  <c r="C31" i="24" s="1"/>
  <c r="C40" i="24"/>
  <c r="D12" i="20"/>
  <c r="B38" i="6"/>
  <c r="B10" i="24"/>
  <c r="C10" i="24"/>
  <c r="D26" i="13"/>
  <c r="E47" i="12"/>
  <c r="E45" i="13" s="1"/>
  <c r="D56" i="25" l="1"/>
  <c r="D53" i="24" s="1"/>
  <c r="C32" i="22"/>
  <c r="C11" i="20"/>
  <c r="C32" i="20"/>
  <c r="C41" i="22"/>
  <c r="E32" i="22"/>
  <c r="E32" i="20" s="1"/>
  <c r="D32" i="20"/>
  <c r="D41" i="22"/>
  <c r="D11" i="25"/>
  <c r="D8" i="24" s="1"/>
  <c r="B34" i="25"/>
  <c r="B8" i="24"/>
  <c r="B48" i="6"/>
  <c r="D49" i="7"/>
  <c r="D48" i="6" s="1"/>
  <c r="E41" i="22" l="1"/>
  <c r="E41" i="20" s="1"/>
  <c r="C43" i="22"/>
  <c r="C41" i="20"/>
  <c r="D34" i="25"/>
  <c r="D31" i="24" s="1"/>
  <c r="B31" i="24"/>
  <c r="D41" i="20"/>
  <c r="D43" i="22"/>
  <c r="C43" i="20" l="1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<sst xmlns="http://schemas.openxmlformats.org/spreadsheetml/2006/main" count="474" uniqueCount="380">
  <si>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</si>
  <si>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</si>
  <si>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</si>
  <si>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</si>
  <si>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</si>
  <si>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</si>
  <si>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</si>
  <si>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</si>
  <si>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</si>
  <si>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</si>
  <si>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</si>
  <si>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</si>
  <si>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</si>
  <si>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</si>
  <si>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</si>
  <si>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</si>
  <si>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</si>
  <si>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</si>
  <si>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</si>
  <si>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</si>
  <si>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</si>
  <si>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</si>
  <si>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</si>
  <si>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</si>
  <si>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</si>
  <si>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</si>
  <si>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</si>
  <si>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</si>
  <si>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</si>
  <si>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</si>
  <si>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</si>
  <si>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</si>
  <si>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</si>
  <si>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</si>
  <si>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</si>
  <si>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</si>
  <si>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</si>
  <si>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</si>
  <si>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</si>
  <si>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</si>
  <si>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</si>
  <si>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</si>
  <si>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</si>
  <si>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</si>
  <si>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</si>
  <si>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</si>
  <si>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</si>
  <si>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</si>
  <si>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</si>
  <si>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</si>
  <si>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</si>
  <si>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</si>
  <si>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</si>
  <si>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</si>
  <si>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</si>
  <si>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</si>
  <si>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</si>
  <si>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</si>
  <si>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</si>
  <si>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</si>
  <si>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</si>
  <si>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</si>
  <si>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</si>
  <si>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</si>
  <si>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</si>
  <si>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</si>
  <si>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</si>
  <si>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</si>
  <si>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</si>
  <si>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</si>
  <si>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</si>
  <si>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</si>
  <si>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</si>
  <si>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</si>
  <si>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</si>
  <si>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</si>
  <si>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</si>
  <si>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</si>
  <si>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</si>
  <si>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</si>
  <si>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</si>
  <si>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</si>
  <si>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</si>
  <si>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</si>
  <si>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</si>
  <si>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</si>
  <si>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</si>
  <si>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</si>
  <si>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</si>
  <si>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</si>
  <si>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</si>
  <si>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</si>
  <si>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</si>
  <si>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</si>
  <si>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</si>
  <si>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</si>
  <si>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</si>
  <si>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</si>
  <si>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</si>
  <si>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</si>
  <si>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</si>
  <si>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</si>
  <si>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</si>
  <si>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</si>
  <si>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</si>
  <si>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</si>
  <si>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</si>
  <si>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</si>
  <si>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</si>
  <si>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</si>
  <si>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</si>
  <si>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</si>
  <si>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</si>
  <si>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</si>
  <si>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</si>
  <si>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</si>
  <si>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</si>
  <si>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</si>
  <si>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</si>
  <si>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</si>
  <si>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</si>
  <si>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</si>
  <si>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</si>
  <si>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</si>
  <si>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</si>
  <si>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</si>
  <si>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</si>
  <si>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</si>
  <si>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</si>
  <si>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</si>
  <si>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</si>
  <si>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</si>
  <si>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</si>
  <si>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</si>
  <si>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</si>
  <si>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</si>
  <si>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</si>
  <si>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</si>
  <si>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</si>
  <si>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</si>
  <si>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</si>
  <si>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</si>
  <si>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</si>
  <si>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</si>
  <si>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</si>
  <si>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</si>
  <si>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</si>
  <si>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</si>
  <si>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</si>
  <si>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</si>
  <si>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</si>
  <si>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</si>
  <si>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</si>
  <si>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</si>
  <si>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</si>
  <si>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</si>
  <si>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</si>
  <si>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</si>
  <si>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</si>
  <si>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</si>
  <si>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</si>
  <si>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</si>
  <si>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</si>
  <si>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</si>
  <si>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</si>
  <si>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</si>
  <si>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</si>
  <si>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</si>
  <si>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</si>
  <si>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</si>
  <si>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</si>
  <si>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</si>
  <si>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</si>
  <si>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</si>
  <si>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</si>
  <si>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</si>
  <si>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</si>
  <si>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</si>
  <si>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</si>
  <si>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</si>
  <si>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</si>
  <si>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</si>
  <si>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</si>
  <si>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</si>
  <si>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</si>
  <si>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</si>
  <si>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</si>
  <si>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</si>
  <si>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</si>
  <si>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</si>
  <si>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</si>
  <si>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</si>
  <si>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</si>
  <si>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</si>
  <si>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</si>
  <si>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</si>
  <si>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</si>
  <si>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</si>
  <si>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</si>
  <si>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</si>
  <si>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</si>
  <si>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</si>
  <si>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</si>
  <si>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</si>
  <si>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</si>
  <si>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</si>
  <si>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</si>
  <si>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</si>
  <si>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</si>
  <si>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</si>
  <si>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</si>
  <si>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</si>
  <si>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</si>
  <si>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</si>
  <si>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</si>
  <si>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</si>
  <si>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</si>
  <si>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</si>
  <si>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</si>
  <si>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</si>
  <si>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</si>
  <si>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</si>
  <si>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</si>
  <si>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</si>
  <si>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</si>
  <si>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</si>
  <si>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</si>
  <si>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</si>
  <si>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</si>
  <si>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</si>
  <si>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</si>
  <si>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</si>
  <si>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</si>
  <si>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</si>
  <si>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</si>
  <si>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</si>
  <si>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</si>
  <si>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</si>
  <si>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</si>
  <si>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</si>
  <si>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</si>
  <si>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</si>
  <si>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</si>
  <si>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</si>
  <si>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</si>
  <si>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</si>
  <si>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</si>
  <si>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</si>
  <si>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</si>
  <si>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</si>
  <si>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</si>
  <si>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</si>
  <si>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</si>
  <si>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</si>
  <si>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</si>
  <si>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</si>
  <si>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</si>
  <si>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</si>
  <si>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</si>
  <si>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</si>
  <si>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</si>
  <si>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</si>
  <si>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</si>
  <si>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</si>
  <si>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</si>
  <si>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</si>
  <si>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</si>
  <si>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</si>
  <si>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</si>
  <si>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</si>
  <si>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</si>
  <si>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</si>
  <si>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</si>
  <si>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</si>
  <si>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</si>
  <si>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</si>
  <si>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</si>
  <si>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</si>
  <si>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</si>
  <si>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</si>
  <si>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</si>
  <si>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</si>
  <si>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</si>
  <si>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</si>
  <si>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</si>
  <si>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</si>
  <si>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</si>
  <si>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</si>
  <si>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</si>
  <si>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</si>
  <si>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</si>
  <si>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</si>
  <si>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</si>
  <si>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</si>
  <si>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</si>
  <si>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</si>
  <si>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</si>
  <si>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</si>
  <si>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</si>
  <si>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</si>
  <si>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</si>
  <si>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</si>
  <si>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</si>
  <si>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</si>
  <si>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</si>
  <si>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</si>
  <si>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</si>
  <si>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</si>
  <si>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</si>
  <si>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</si>
  <si>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</si>
  <si>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</si>
  <si>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</si>
  <si>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</si>
  <si>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</si>
  <si>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</si>
  <si>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</si>
  <si>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</si>
  <si>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</si>
  <si>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</si>
  <si>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</si>
  <si>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</si>
  <si>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</si>
  <si>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</si>
  <si>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</si>
  <si>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</si>
  <si>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</si>
  <si>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</si>
  <si>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</si>
  <si>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</si>
  <si>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</si>
  <si>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</si>
  <si>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</si>
  <si>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</si>
  <si>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</si>
  <si>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</si>
  <si>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</si>
  <si>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</si>
  <si>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</si>
  <si>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</si>
  <si>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</si>
  <si>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</si>
  <si>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</si>
  <si>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</si>
  <si>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</si>
  <si>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</si>
  <si>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</si>
  <si>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</si>
  <si>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</si>
  <si>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</si>
  <si>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</si>
  <si>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</si>
  <si>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</si>
  <si>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</si>
  <si>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</si>
  <si>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</si>
  <si>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</si>
  <si>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</si>
  <si>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</si>
  <si>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</si>
  <si>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</si>
  <si>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</si>
  <si>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</si>
  <si>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</si>
  <si>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</si>
  <si>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</si>
  <si>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</si>
  <si>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</si>
  <si>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</si>
  <si>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</si>
  <si>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</si>
  <si>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</si>
  <si>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</si>
  <si>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</si>
  <si>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</si>
  <si>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</si>
  <si>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</si>
  <si>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</si>
  <si>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</si>
  <si>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АД ГРОЗД СТРУМИЦА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</si>
</sst>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workbookViewId="0">
      <selection activeCell="C20" sqref="C20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9" t="s">
        <v>310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2" t="s">
        <v>379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17">
        <v>4045246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309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2022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1" t="s">
        <v>322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1" t="s">
        <v>318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1" t="s">
        <v>323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1" t="s">
        <v>324</v>
      </c>
      <c r="C32" s="211"/>
      <c r="D32" s="211"/>
      <c r="E32" s="211"/>
      <c r="F32" s="211"/>
      <c r="G32" s="211"/>
      <c r="H32" s="21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8" zoomScale="120" workbookViewId="0">
      <selection activeCell="C57" sqref="C57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2" t="str">
        <f>'ФИ-Почетна'!$C$18</f>
        <v>АД ГРОЗД СТРУМИЦА</v>
      </c>
      <c r="C1" s="232"/>
      <c r="D1" s="232"/>
    </row>
    <row r="2" spans="1:6" x14ac:dyDescent="0.2">
      <c r="A2" s="99" t="s">
        <v>319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316</v>
      </c>
      <c r="B3" s="101">
        <f>'ФИ-Почетна'!$C$23</f>
        <v>2022</v>
      </c>
      <c r="C3" s="102"/>
      <c r="D3" s="103"/>
    </row>
    <row r="4" spans="1:6" x14ac:dyDescent="0.2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376</v>
      </c>
      <c r="B6" s="235"/>
      <c r="C6" s="235"/>
      <c r="D6" s="235"/>
      <c r="F6" s="107"/>
    </row>
    <row r="7" spans="1:6" x14ac:dyDescent="0.2">
      <c r="A7" s="233" t="s">
        <v>377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v>490078</v>
      </c>
      <c r="C11" s="75">
        <v>483760</v>
      </c>
      <c r="D11" s="75">
        <f t="shared" ref="D11:D35" si="0">IF(B11&lt;=0,0,C11/B11*100)</f>
        <v>98.710817461710178</v>
      </c>
      <c r="F11" s="111"/>
    </row>
    <row r="12" spans="1:6" ht="14.25" thickTop="1" thickBot="1" x14ac:dyDescent="0.25">
      <c r="A12" s="87" t="s">
        <v>160</v>
      </c>
      <c r="B12" s="94">
        <v>295233</v>
      </c>
      <c r="C12" s="94">
        <v>295233</v>
      </c>
      <c r="D12" s="75">
        <f t="shared" si="0"/>
        <v>100</v>
      </c>
      <c r="F12" s="111"/>
    </row>
    <row r="13" spans="1:6" ht="14.25" thickTop="1" thickBot="1" x14ac:dyDescent="0.25">
      <c r="A13" s="87" t="s">
        <v>293</v>
      </c>
      <c r="B13" s="75">
        <v>194845</v>
      </c>
      <c r="C13" s="75">
        <v>188527</v>
      </c>
      <c r="D13" s="75">
        <f t="shared" si="0"/>
        <v>96.757422566655549</v>
      </c>
      <c r="F13" s="111"/>
    </row>
    <row r="14" spans="1:6" ht="14.25" thickTop="1" thickBot="1" x14ac:dyDescent="0.25">
      <c r="A14" s="88" t="s">
        <v>297</v>
      </c>
      <c r="B14" s="77">
        <v>129046</v>
      </c>
      <c r="C14" s="77">
        <v>124376</v>
      </c>
      <c r="D14" s="76">
        <f t="shared" si="0"/>
        <v>96.381135409078937</v>
      </c>
      <c r="F14" s="111"/>
    </row>
    <row r="15" spans="1:6" ht="27" thickTop="1" thickBot="1" x14ac:dyDescent="0.25">
      <c r="A15" s="88" t="s">
        <v>259</v>
      </c>
      <c r="B15" s="77">
        <v>65799</v>
      </c>
      <c r="C15" s="77">
        <v>64151</v>
      </c>
      <c r="D15" s="76">
        <f t="shared" si="0"/>
        <v>97.495402665694002</v>
      </c>
      <c r="F15" s="111"/>
    </row>
    <row r="16" spans="1:6" ht="14.25" thickTop="1" thickBot="1" x14ac:dyDescent="0.25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/>
      <c r="C17" s="77"/>
      <c r="D17" s="76">
        <f t="shared" si="0"/>
        <v>0</v>
      </c>
      <c r="F17" s="111"/>
    </row>
    <row r="18" spans="1:6" ht="14.25" thickTop="1" thickBot="1" x14ac:dyDescent="0.25">
      <c r="A18" s="87" t="s">
        <v>294</v>
      </c>
      <c r="B18" s="94"/>
      <c r="C18" s="94"/>
      <c r="D18" s="75">
        <f t="shared" si="0"/>
        <v>0</v>
      </c>
      <c r="F18" s="111"/>
    </row>
    <row r="19" spans="1:6" ht="14.25" thickTop="1" thickBot="1" x14ac:dyDescent="0.25">
      <c r="A19" s="87" t="s">
        <v>295</v>
      </c>
      <c r="B19" s="75">
        <v>295233</v>
      </c>
      <c r="C19" s="75">
        <v>295233</v>
      </c>
      <c r="D19" s="75">
        <f t="shared" si="0"/>
        <v>100</v>
      </c>
      <c r="F19" s="111"/>
    </row>
    <row r="20" spans="1:6" ht="14.25" thickTop="1" thickBot="1" x14ac:dyDescent="0.25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/>
      <c r="C21" s="77"/>
      <c r="D21" s="76">
        <f t="shared" si="0"/>
        <v>0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/>
      <c r="C23" s="77"/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77">
        <v>295233</v>
      </c>
      <c r="C24" s="77">
        <v>295233</v>
      </c>
      <c r="D24" s="76">
        <f t="shared" si="0"/>
        <v>100</v>
      </c>
      <c r="F24" s="111"/>
    </row>
    <row r="25" spans="1:6" ht="15.75" customHeight="1" thickTop="1" thickBot="1" x14ac:dyDescent="0.25">
      <c r="A25" s="87" t="s">
        <v>296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v>187592</v>
      </c>
      <c r="C27" s="75">
        <v>224316</v>
      </c>
      <c r="D27" s="75">
        <f t="shared" si="0"/>
        <v>119.5765277837008</v>
      </c>
      <c r="F27" s="111"/>
    </row>
    <row r="28" spans="1:6" ht="14.25" thickTop="1" thickBot="1" x14ac:dyDescent="0.25">
      <c r="A28" s="89" t="s">
        <v>166</v>
      </c>
      <c r="B28" s="77">
        <v>67004</v>
      </c>
      <c r="C28" s="77">
        <v>80404</v>
      </c>
      <c r="D28" s="76">
        <f t="shared" si="0"/>
        <v>119.99880604143036</v>
      </c>
      <c r="F28" s="111"/>
    </row>
    <row r="29" spans="1:6" ht="15.75" customHeight="1" thickTop="1" thickBot="1" x14ac:dyDescent="0.25">
      <c r="A29" s="89" t="s">
        <v>167</v>
      </c>
      <c r="B29" s="77">
        <v>50771</v>
      </c>
      <c r="C29" s="77">
        <v>44746</v>
      </c>
      <c r="D29" s="76">
        <f t="shared" si="0"/>
        <v>88.132989304918169</v>
      </c>
      <c r="F29" s="111"/>
    </row>
    <row r="30" spans="1:6" ht="14.25" thickTop="1" thickBot="1" x14ac:dyDescent="0.25">
      <c r="A30" s="89" t="s">
        <v>168</v>
      </c>
      <c r="B30" s="77">
        <v>4265</v>
      </c>
      <c r="C30" s="77">
        <v>3868</v>
      </c>
      <c r="D30" s="76">
        <f t="shared" si="0"/>
        <v>90.691676436107855</v>
      </c>
      <c r="F30" s="111"/>
    </row>
    <row r="31" spans="1:6" ht="14.25" thickTop="1" thickBot="1" x14ac:dyDescent="0.25">
      <c r="A31" s="89" t="s">
        <v>169</v>
      </c>
      <c r="B31" s="77">
        <v>1</v>
      </c>
      <c r="C31" s="77">
        <v>1</v>
      </c>
      <c r="D31" s="76">
        <f t="shared" si="0"/>
        <v>100</v>
      </c>
      <c r="F31" s="111"/>
    </row>
    <row r="32" spans="1:6" ht="14.25" thickTop="1" thickBot="1" x14ac:dyDescent="0.25">
      <c r="A32" s="89" t="s">
        <v>170</v>
      </c>
      <c r="B32" s="77">
        <v>65543</v>
      </c>
      <c r="C32" s="77">
        <v>95297</v>
      </c>
      <c r="D32" s="76">
        <f t="shared" si="0"/>
        <v>145.39615214439377</v>
      </c>
      <c r="F32" s="111"/>
    </row>
    <row r="33" spans="1:6" ht="14.25" thickTop="1" thickBot="1" x14ac:dyDescent="0.25">
      <c r="A33" s="89" t="s">
        <v>301</v>
      </c>
      <c r="B33" s="77"/>
      <c r="C33" s="77"/>
      <c r="D33" s="76">
        <f t="shared" si="0"/>
        <v>0</v>
      </c>
      <c r="F33" s="111"/>
    </row>
    <row r="34" spans="1:6" ht="14.25" thickTop="1" thickBot="1" x14ac:dyDescent="0.25">
      <c r="A34" s="90" t="s">
        <v>173</v>
      </c>
      <c r="B34" s="75">
        <f>B11+B27</f>
        <v>677670</v>
      </c>
      <c r="C34" s="75">
        <f>C11+C27</f>
        <v>708076</v>
      </c>
      <c r="D34" s="75">
        <f t="shared" si="0"/>
        <v>104.48684462939188</v>
      </c>
      <c r="F34" s="111"/>
    </row>
    <row r="35" spans="1:6" ht="14.25" thickTop="1" thickBot="1" x14ac:dyDescent="0.25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v>642301</v>
      </c>
      <c r="C37" s="75">
        <v>678438</v>
      </c>
      <c r="D37" s="75">
        <f t="shared" ref="D37:D57" si="1">IF(B37&lt;=0,0,C37/B37*100)</f>
        <v>105.62617838054121</v>
      </c>
      <c r="F37" s="111"/>
    </row>
    <row r="38" spans="1:6" ht="14.25" thickTop="1" thickBot="1" x14ac:dyDescent="0.25">
      <c r="A38" s="88" t="s">
        <v>298</v>
      </c>
      <c r="B38" s="77">
        <v>88161</v>
      </c>
      <c r="C38" s="77">
        <v>80076</v>
      </c>
      <c r="D38" s="76">
        <f t="shared" si="1"/>
        <v>90.829278252288432</v>
      </c>
      <c r="F38" s="111"/>
    </row>
    <row r="39" spans="1:6" ht="14.25" thickTop="1" thickBot="1" x14ac:dyDescent="0.25">
      <c r="A39" s="92" t="s">
        <v>176</v>
      </c>
      <c r="B39" s="77">
        <v>55800</v>
      </c>
      <c r="C39" s="77">
        <v>63886</v>
      </c>
      <c r="D39" s="76">
        <f t="shared" si="1"/>
        <v>114.4910394265233</v>
      </c>
      <c r="F39" s="111"/>
    </row>
    <row r="40" spans="1:6" ht="14.25" thickTop="1" thickBot="1" x14ac:dyDescent="0.25">
      <c r="A40" s="88" t="s">
        <v>128</v>
      </c>
      <c r="B40" s="77">
        <v>498340</v>
      </c>
      <c r="C40" s="77">
        <v>534476</v>
      </c>
      <c r="D40" s="76">
        <f t="shared" si="1"/>
        <v>107.25127423044508</v>
      </c>
      <c r="F40" s="111"/>
    </row>
    <row r="41" spans="1:6" ht="14.25" thickTop="1" thickBot="1" x14ac:dyDescent="0.25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v>35369</v>
      </c>
      <c r="C42" s="75">
        <v>29638</v>
      </c>
      <c r="D42" s="75">
        <f t="shared" si="1"/>
        <v>83.79654499703129</v>
      </c>
      <c r="F42" s="111"/>
    </row>
    <row r="43" spans="1:6" ht="14.25" thickTop="1" thickBot="1" x14ac:dyDescent="0.25">
      <c r="A43" s="90" t="s">
        <v>178</v>
      </c>
      <c r="B43" s="75">
        <v>35369</v>
      </c>
      <c r="C43" s="75">
        <v>29638</v>
      </c>
      <c r="D43" s="75">
        <f t="shared" si="1"/>
        <v>83.79654499703129</v>
      </c>
      <c r="F43" s="111"/>
    </row>
    <row r="44" spans="1:6" ht="14.25" thickTop="1" thickBot="1" x14ac:dyDescent="0.25">
      <c r="A44" s="88" t="s">
        <v>179</v>
      </c>
      <c r="B44" s="77">
        <v>25266</v>
      </c>
      <c r="C44" s="77">
        <v>16348</v>
      </c>
      <c r="D44" s="76">
        <f t="shared" si="1"/>
        <v>64.703554183487682</v>
      </c>
      <c r="F44" s="107"/>
    </row>
    <row r="45" spans="1:6" ht="14.25" thickTop="1" thickBot="1" x14ac:dyDescent="0.25">
      <c r="A45" s="89" t="s">
        <v>266</v>
      </c>
      <c r="B45" s="77"/>
      <c r="C45" s="77"/>
      <c r="D45" s="76">
        <f t="shared" si="1"/>
        <v>0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/>
      <c r="C47" s="77"/>
      <c r="D47" s="76">
        <f t="shared" si="1"/>
        <v>0</v>
      </c>
      <c r="F47" s="107"/>
    </row>
    <row r="48" spans="1:6" ht="14.25" thickTop="1" thickBot="1" x14ac:dyDescent="0.25">
      <c r="A48" s="89" t="s">
        <v>267</v>
      </c>
      <c r="B48" s="77">
        <v>10103</v>
      </c>
      <c r="C48" s="77">
        <v>13290</v>
      </c>
      <c r="D48" s="76">
        <f t="shared" si="1"/>
        <v>131.54508561813321</v>
      </c>
    </row>
    <row r="49" spans="1:4" ht="14.25" thickTop="1" thickBot="1" x14ac:dyDescent="0.25">
      <c r="A49" s="89" t="s">
        <v>302</v>
      </c>
      <c r="B49" s="77"/>
      <c r="C49" s="77"/>
      <c r="D49" s="76">
        <f t="shared" si="1"/>
        <v>0</v>
      </c>
    </row>
    <row r="50" spans="1:4" ht="27" thickTop="1" thickBot="1" x14ac:dyDescent="0.25">
      <c r="A50" s="89" t="s">
        <v>299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 x14ac:dyDescent="0.25">
      <c r="A52" s="89" t="s">
        <v>325</v>
      </c>
      <c r="B52" s="77"/>
      <c r="C52" s="77"/>
      <c r="D52" s="76">
        <f t="shared" si="1"/>
        <v>0</v>
      </c>
    </row>
    <row r="53" spans="1:4" ht="15.75" customHeight="1" thickTop="1" thickBot="1" x14ac:dyDescent="0.25">
      <c r="A53" s="89" t="s">
        <v>183</v>
      </c>
      <c r="B53" s="77"/>
      <c r="C53" s="77"/>
      <c r="D53" s="76">
        <f t="shared" si="1"/>
        <v>0</v>
      </c>
    </row>
    <row r="54" spans="1:4" ht="14.25" thickTop="1" thickBot="1" x14ac:dyDescent="0.25">
      <c r="A54" s="89" t="s">
        <v>215</v>
      </c>
      <c r="B54" s="77"/>
      <c r="C54" s="77"/>
      <c r="D54" s="76">
        <f t="shared" si="1"/>
        <v>0</v>
      </c>
    </row>
    <row r="55" spans="1:4" ht="14.25" thickTop="1" thickBot="1" x14ac:dyDescent="0.25">
      <c r="A55" s="89" t="s">
        <v>300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677670</v>
      </c>
      <c r="C56" s="75">
        <v>708076</v>
      </c>
      <c r="D56" s="75">
        <f t="shared" si="1"/>
        <v>104.48684462939188</v>
      </c>
    </row>
    <row r="57" spans="1:4" ht="14.25" thickTop="1" thickBot="1" x14ac:dyDescent="0.25">
      <c r="A57" s="41" t="s">
        <v>185</v>
      </c>
      <c r="B57" s="77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5" zoomScale="120" zoomScaleNormal="120" workbookViewId="0">
      <selection activeCell="D45" sqref="D45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2" t="str">
        <f>'ФИ-Почетна'!$C$18</f>
        <v>АД ГРОЗД СТРУМИЦА</v>
      </c>
      <c r="D1" s="232"/>
      <c r="E1" s="232"/>
    </row>
    <row r="2" spans="1:7" ht="12.75" customHeight="1" x14ac:dyDescent="0.2">
      <c r="A2" s="112"/>
      <c r="B2" s="113" t="s">
        <v>319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2022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378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v>267436</v>
      </c>
      <c r="D11" s="75">
        <v>281830</v>
      </c>
      <c r="E11" s="75">
        <f>IF(C11&lt;=0,0,D11/C11*100)</f>
        <v>105.38222228869711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v>248671</v>
      </c>
      <c r="D12" s="76">
        <v>259673</v>
      </c>
      <c r="E12" s="76">
        <f t="shared" ref="E12:E49" si="0">IF(C12&lt;=0,0,D12/C12*100)</f>
        <v>104.42431968343715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216599</v>
      </c>
      <c r="D13" s="77">
        <v>216040</v>
      </c>
      <c r="E13" s="76">
        <f t="shared" si="0"/>
        <v>99.741919399443219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32072</v>
      </c>
      <c r="D14" s="77">
        <v>43633</v>
      </c>
      <c r="E14" s="76">
        <f t="shared" si="0"/>
        <v>136.04701920678474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e">
        <f>-C20239442</f>
        <v>#NAME?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20004</v>
      </c>
      <c r="D16" s="77">
        <v>29446</v>
      </c>
      <c r="E16" s="76">
        <f t="shared" si="0"/>
        <v>147.20055988802238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29446</v>
      </c>
      <c r="D17" s="77">
        <v>43474</v>
      </c>
      <c r="E17" s="76">
        <f t="shared" si="0"/>
        <v>147.63974733410311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17119</v>
      </c>
      <c r="D18" s="77">
        <v>19096</v>
      </c>
      <c r="E18" s="76">
        <f t="shared" si="0"/>
        <v>111.54857176236929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1646</v>
      </c>
      <c r="D19" s="77">
        <v>3061</v>
      </c>
      <c r="E19" s="76">
        <f t="shared" si="0"/>
        <v>185.9659781287971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v>239820</v>
      </c>
      <c r="D20" s="75">
        <f>SUM(D21:D31)</f>
        <v>256315</v>
      </c>
      <c r="E20" s="75">
        <f t="shared" si="0"/>
        <v>106.878075223084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19968</v>
      </c>
      <c r="D21" s="77">
        <v>16708</v>
      </c>
      <c r="E21" s="76">
        <f t="shared" si="0"/>
        <v>83.673878205128204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136054</v>
      </c>
      <c r="D22" s="77">
        <v>153528</v>
      </c>
      <c r="E22" s="76">
        <f t="shared" si="0"/>
        <v>112.84342981463243</v>
      </c>
      <c r="G22" s="111"/>
    </row>
    <row r="23" spans="1:7" ht="27" thickTop="1" thickBot="1" x14ac:dyDescent="0.25">
      <c r="A23" s="74">
        <v>11</v>
      </c>
      <c r="B23" s="96" t="s">
        <v>273</v>
      </c>
      <c r="C23" s="77"/>
      <c r="D23" s="77"/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13511</v>
      </c>
      <c r="D24" s="77">
        <v>10086</v>
      </c>
      <c r="E24" s="76">
        <f t="shared" si="0"/>
        <v>74.650284953001261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34526</v>
      </c>
      <c r="D25" s="77">
        <v>39338</v>
      </c>
      <c r="E25" s="76">
        <f t="shared" si="0"/>
        <v>113.93732259746278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21049</v>
      </c>
      <c r="D26" s="77">
        <v>22712</v>
      </c>
      <c r="E26" s="76">
        <f t="shared" si="0"/>
        <v>107.90061285571761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14457</v>
      </c>
      <c r="D27" s="77">
        <v>13513</v>
      </c>
      <c r="E27" s="76">
        <f t="shared" si="0"/>
        <v>93.470291208411155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/>
      <c r="D28" s="77"/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/>
      <c r="D29" s="77"/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255</v>
      </c>
      <c r="D31" s="77">
        <v>430</v>
      </c>
      <c r="E31" s="76">
        <f t="shared" si="0"/>
        <v>168.62745098039215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37058</v>
      </c>
      <c r="D32" s="79">
        <f>D11-D20-D16+D17</f>
        <v>39543</v>
      </c>
      <c r="E32" s="79">
        <f t="shared" si="0"/>
        <v>106.70570457121269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0</v>
      </c>
      <c r="D33" s="79">
        <f>D34+D35+D36</f>
        <v>0</v>
      </c>
      <c r="E33" s="75">
        <f t="shared" si="0"/>
        <v>0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/>
      <c r="D34" s="77"/>
      <c r="E34" s="76">
        <f t="shared" si="0"/>
        <v>0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0</v>
      </c>
      <c r="D37" s="75">
        <f>D38+D39+D40</f>
        <v>0</v>
      </c>
      <c r="E37" s="75">
        <f t="shared" si="0"/>
        <v>0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/>
      <c r="D38" s="77"/>
      <c r="E38" s="76">
        <f t="shared" si="0"/>
        <v>0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37058</v>
      </c>
      <c r="D41" s="75">
        <f>D32+D33-D37</f>
        <v>39543</v>
      </c>
      <c r="E41" s="75">
        <f t="shared" si="0"/>
        <v>106.70570457121269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37058</v>
      </c>
      <c r="D43" s="75">
        <f>D41+D42</f>
        <v>39543</v>
      </c>
      <c r="E43" s="75">
        <f t="shared" si="0"/>
        <v>106.70570457121269</v>
      </c>
    </row>
    <row r="44" spans="1:7" ht="14.25" thickTop="1" thickBot="1" x14ac:dyDescent="0.25">
      <c r="A44" s="74">
        <v>26</v>
      </c>
      <c r="B44" s="96" t="s">
        <v>5</v>
      </c>
      <c r="C44" s="77">
        <v>3607</v>
      </c>
      <c r="D44" s="77">
        <v>3406</v>
      </c>
      <c r="E44" s="76">
        <f t="shared" si="0"/>
        <v>94.427502079290264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33451</v>
      </c>
      <c r="D45" s="75">
        <f>D43-D44</f>
        <v>36137</v>
      </c>
      <c r="E45" s="75">
        <f t="shared" si="0"/>
        <v>108.02965531673195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33451</v>
      </c>
      <c r="D47" s="75">
        <f>D45-D46</f>
        <v>36137</v>
      </c>
      <c r="E47" s="75">
        <f t="shared" si="0"/>
        <v>108.02965531673195</v>
      </c>
    </row>
    <row r="48" spans="1:7" ht="14.25" thickTop="1" thickBot="1" x14ac:dyDescent="0.25">
      <c r="A48" s="74">
        <v>30</v>
      </c>
      <c r="B48" s="95" t="s">
        <v>285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33451</v>
      </c>
      <c r="D49" s="75">
        <f>D45+D48</f>
        <v>36137</v>
      </c>
      <c r="E49" s="75">
        <f t="shared" si="0"/>
        <v>108.02965531673195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7" zoomScale="115" workbookViewId="0">
      <selection activeCell="C49" sqref="C49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1" t="str">
        <f>'ФИ-Почетна'!$C$18</f>
        <v>АД ГРОЗД СТРУМИЦА</v>
      </c>
      <c r="C1" s="241"/>
      <c r="D1" s="241"/>
    </row>
    <row r="2" spans="1:11" s="7" customFormat="1" x14ac:dyDescent="0.2">
      <c r="A2" s="66" t="s">
        <v>319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v>64599</v>
      </c>
      <c r="C9" s="38">
        <v>36949</v>
      </c>
      <c r="D9" s="38">
        <f>IF(B9&lt;=0,0,C9/B9*100)</f>
        <v>57.197479837149181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33451</v>
      </c>
      <c r="C10" s="34">
        <v>36137</v>
      </c>
      <c r="D10" s="122">
        <f>IF(B10&lt;=0,0,C10/B10*100)</f>
        <v>108.02965531673195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>
        <v>0</v>
      </c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14457</v>
      </c>
      <c r="C12" s="34">
        <v>13513</v>
      </c>
      <c r="D12" s="122">
        <f t="shared" ref="D12:D28" si="0">IF(B12&lt;=0,0,C12/B12*100)</f>
        <v>93.470291208411155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>
        <v>0</v>
      </c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-9900</v>
      </c>
      <c r="C14" s="34">
        <v>-13400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5620</v>
      </c>
      <c r="C15" s="34">
        <v>6032</v>
      </c>
      <c r="D15" s="122">
        <f t="shared" si="0"/>
        <v>107.33096085409252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8411</v>
      </c>
      <c r="C16" s="34">
        <v>0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0</v>
      </c>
      <c r="C17" s="34">
        <v>398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0</v>
      </c>
      <c r="C18" s="34">
        <v>0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11923</v>
      </c>
      <c r="C19" s="34">
        <v>-8919</v>
      </c>
      <c r="D19" s="122">
        <f t="shared" si="0"/>
        <v>-74.804998741927363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399</v>
      </c>
      <c r="C20" s="34">
        <v>-9</v>
      </c>
      <c r="D20" s="122">
        <f t="shared" si="0"/>
        <v>-2.2556390977443606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238</v>
      </c>
      <c r="C21" s="34">
        <v>3197</v>
      </c>
      <c r="D21" s="122">
        <f t="shared" si="0"/>
        <v>1343.2773109243699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/>
      <c r="C22" s="34"/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v>-22766</v>
      </c>
      <c r="C29" s="38">
        <v>-7195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-22766</v>
      </c>
      <c r="C30" s="34">
        <v>-7195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/>
      <c r="C31" s="34"/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0</v>
      </c>
      <c r="C39" s="38">
        <f>SUM(C40:C46)</f>
        <v>0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41833</v>
      </c>
      <c r="C47" s="38">
        <f>C9+C29+C39</f>
        <v>29754</v>
      </c>
      <c r="D47" s="38">
        <f t="shared" si="2"/>
        <v>71.125666339970834</v>
      </c>
      <c r="E47" s="7"/>
      <c r="F47" s="7"/>
    </row>
    <row r="48" spans="1:6" ht="14.25" thickTop="1" thickBot="1" x14ac:dyDescent="0.25">
      <c r="A48" s="5" t="s">
        <v>60</v>
      </c>
      <c r="B48" s="34">
        <v>23710</v>
      </c>
      <c r="C48" s="34">
        <v>65543</v>
      </c>
      <c r="D48" s="122">
        <f t="shared" si="2"/>
        <v>276.43610291016449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65543</v>
      </c>
      <c r="C49" s="38">
        <v>95297</v>
      </c>
      <c r="D49" s="38">
        <f t="shared" si="2"/>
        <v>145.39615214439377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16" zoomScale="110" workbookViewId="0">
      <selection activeCell="E33" sqref="E33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1" t="str">
        <f>'ФИ-Почетна'!$C$18</f>
        <v>АД ГРОЗД СТРУМИЦА</v>
      </c>
      <c r="C1" s="249"/>
      <c r="D1" s="249"/>
      <c r="E1" s="39"/>
      <c r="F1" s="244"/>
      <c r="G1" s="244"/>
    </row>
    <row r="2" spans="1:7" ht="12.75" customHeight="1" x14ac:dyDescent="0.2">
      <c r="A2" s="66" t="s">
        <v>319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316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88162</v>
      </c>
      <c r="C9" s="30">
        <v>0</v>
      </c>
      <c r="D9" s="30">
        <v>55800</v>
      </c>
      <c r="E9" s="30">
        <v>464888</v>
      </c>
      <c r="F9" s="30"/>
      <c r="G9" s="23">
        <f t="shared" ref="G9:G27" si="0">SUM(B9:F9)</f>
        <v>608850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33451</v>
      </c>
      <c r="F14" s="31"/>
      <c r="G14" s="23">
        <f t="shared" si="0"/>
        <v>33451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88162</v>
      </c>
      <c r="C28" s="26">
        <f t="shared" si="1"/>
        <v>0</v>
      </c>
      <c r="D28" s="26">
        <f t="shared" si="1"/>
        <v>55800</v>
      </c>
      <c r="E28" s="26">
        <f t="shared" si="1"/>
        <v>498339</v>
      </c>
      <c r="F28" s="26">
        <f t="shared" si="1"/>
        <v>0</v>
      </c>
      <c r="G28" s="26">
        <f t="shared" si="1"/>
        <v>642301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36137</v>
      </c>
      <c r="F33" s="31"/>
      <c r="G33" s="25">
        <f t="shared" si="2"/>
        <v>36137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>
        <v>-8086</v>
      </c>
      <c r="C46" s="32"/>
      <c r="D46" s="32">
        <v>8086</v>
      </c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80076</v>
      </c>
      <c r="C47" s="24">
        <f t="shared" si="3"/>
        <v>0</v>
      </c>
      <c r="D47" s="24">
        <f t="shared" si="3"/>
        <v>63886</v>
      </c>
      <c r="E47" s="24">
        <f t="shared" si="3"/>
        <v>534476</v>
      </c>
      <c r="F47" s="24">
        <f t="shared" si="3"/>
        <v>0</v>
      </c>
      <c r="G47" s="24">
        <f t="shared" si="3"/>
        <v>678438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АД ГРОЗД СТРУМИЦА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326</v>
      </c>
      <c r="D2" s="103">
        <f>'ФИ-Почетна'!$C$23</f>
        <v>2022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490078</v>
      </c>
      <c r="C8" s="130">
        <f>'Биланс на состојба'!C11</f>
        <v>483760</v>
      </c>
      <c r="D8" s="130">
        <f>'Биланс на состојба'!D11</f>
        <v>98.710817461710178</v>
      </c>
    </row>
    <row r="9" spans="1:4" ht="14.25" thickTop="1" thickBot="1" x14ac:dyDescent="0.25">
      <c r="A9" s="131" t="s">
        <v>189</v>
      </c>
      <c r="B9" s="132">
        <f>'Биланс на состојба'!B12</f>
        <v>295233</v>
      </c>
      <c r="C9" s="132">
        <f>'Биланс на состојба'!C12</f>
        <v>295233</v>
      </c>
      <c r="D9" s="130">
        <f>'Биланс на состојба'!D12</f>
        <v>100</v>
      </c>
    </row>
    <row r="10" spans="1:4" ht="14.25" thickTop="1" thickBot="1" x14ac:dyDescent="0.25">
      <c r="A10" s="129" t="s">
        <v>190</v>
      </c>
      <c r="B10" s="130">
        <f>'Биланс на состојба'!B13</f>
        <v>194845</v>
      </c>
      <c r="C10" s="130">
        <f>'Биланс на состојба'!C13</f>
        <v>188527</v>
      </c>
      <c r="D10" s="130">
        <f>'Биланс на состојба'!D13</f>
        <v>96.757422566655549</v>
      </c>
    </row>
    <row r="11" spans="1:4" ht="14.25" thickTop="1" thickBot="1" x14ac:dyDescent="0.25">
      <c r="A11" s="133" t="s">
        <v>327</v>
      </c>
      <c r="B11" s="132">
        <f>'Биланс на состојба'!B14</f>
        <v>129046</v>
      </c>
      <c r="C11" s="132">
        <f>'Биланс на состојба'!C14</f>
        <v>124376</v>
      </c>
      <c r="D11" s="134">
        <f>'Биланс на состојба'!D14</f>
        <v>96.381135409078937</v>
      </c>
    </row>
    <row r="12" spans="1:4" ht="14.25" thickTop="1" thickBot="1" x14ac:dyDescent="0.25">
      <c r="A12" s="133" t="s">
        <v>328</v>
      </c>
      <c r="B12" s="132">
        <f>'Биланс на состојба'!B15</f>
        <v>65799</v>
      </c>
      <c r="C12" s="132">
        <f>'Биланс на состојба'!C15</f>
        <v>64151</v>
      </c>
      <c r="D12" s="134">
        <f>'Биланс на состојба'!D15</f>
        <v>97.495402665694002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295233</v>
      </c>
      <c r="C16" s="130">
        <f>'Биланс на состојба'!C19</f>
        <v>295233</v>
      </c>
      <c r="D16" s="130">
        <f>'Биланс на состојба'!D19</f>
        <v>100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335</v>
      </c>
      <c r="B21" s="132">
        <f>'Биланс на состојба'!B24</f>
        <v>295233</v>
      </c>
      <c r="C21" s="132">
        <f>'Биланс на состојба'!C24</f>
        <v>295233</v>
      </c>
      <c r="D21" s="134">
        <f>'Биланс на состојба'!D24</f>
        <v>100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187592</v>
      </c>
      <c r="C24" s="132">
        <f>'Биланс на состојба'!C27</f>
        <v>224316</v>
      </c>
      <c r="D24" s="130">
        <f>'Биланс на состојба'!D27</f>
        <v>119.5765277837008</v>
      </c>
    </row>
    <row r="25" spans="1:4" ht="14.25" thickTop="1" thickBot="1" x14ac:dyDescent="0.25">
      <c r="A25" s="131" t="s">
        <v>196</v>
      </c>
      <c r="B25" s="130">
        <f>'Биланс на состојба'!B28</f>
        <v>67004</v>
      </c>
      <c r="C25" s="130">
        <f>'Биланс на состојба'!C28</f>
        <v>80404</v>
      </c>
      <c r="D25" s="134">
        <f>'Биланс на состојба'!D28</f>
        <v>119.99880604143036</v>
      </c>
    </row>
    <row r="26" spans="1:4" ht="14.25" thickTop="1" thickBot="1" x14ac:dyDescent="0.25">
      <c r="A26" s="133" t="s">
        <v>197</v>
      </c>
      <c r="B26" s="132">
        <f>'Биланс на состојба'!B29</f>
        <v>50771</v>
      </c>
      <c r="C26" s="132">
        <f>'Биланс на состојба'!C29</f>
        <v>44746</v>
      </c>
      <c r="D26" s="134">
        <f>'Биланс на состојба'!D29</f>
        <v>88.132989304918169</v>
      </c>
    </row>
    <row r="27" spans="1:4" ht="14.25" thickTop="1" thickBot="1" x14ac:dyDescent="0.25">
      <c r="A27" s="133" t="s">
        <v>336</v>
      </c>
      <c r="B27" s="132">
        <f>'Биланс на состојба'!B30</f>
        <v>4265</v>
      </c>
      <c r="C27" s="132">
        <f>'Биланс на состојба'!C30</f>
        <v>3868</v>
      </c>
      <c r="D27" s="134">
        <f>'Биланс на состојба'!D30</f>
        <v>90.691676436107855</v>
      </c>
    </row>
    <row r="28" spans="1:4" ht="14.25" thickTop="1" thickBot="1" x14ac:dyDescent="0.25">
      <c r="A28" s="133" t="s">
        <v>198</v>
      </c>
      <c r="B28" s="132">
        <f>'Биланс на состојба'!B31</f>
        <v>1</v>
      </c>
      <c r="C28" s="132">
        <f>'Биланс на состојба'!C31</f>
        <v>1</v>
      </c>
      <c r="D28" s="134">
        <f>'Биланс на состојба'!D31</f>
        <v>100</v>
      </c>
    </row>
    <row r="29" spans="1:4" ht="14.25" thickTop="1" thickBot="1" x14ac:dyDescent="0.25">
      <c r="A29" s="131" t="s">
        <v>199</v>
      </c>
      <c r="B29" s="132">
        <f>'Биланс на состојба'!B32</f>
        <v>65543</v>
      </c>
      <c r="C29" s="132">
        <f>'Биланс на состојба'!C32</f>
        <v>95297</v>
      </c>
      <c r="D29" s="134">
        <f>'Биланс на состојба'!D32</f>
        <v>145.39615214439377</v>
      </c>
    </row>
    <row r="30" spans="1:4" ht="14.25" thickTop="1" thickBot="1" x14ac:dyDescent="0.25">
      <c r="A30" s="131" t="s">
        <v>337</v>
      </c>
      <c r="B30" s="132">
        <f>'Биланс на состојба'!B33</f>
        <v>0</v>
      </c>
      <c r="C30" s="132">
        <f>'Биланс на состојба'!C33</f>
        <v>0</v>
      </c>
      <c r="D30" s="134">
        <f>'Биланс на состојба'!D33</f>
        <v>0</v>
      </c>
    </row>
    <row r="31" spans="1:4" ht="14.25" thickTop="1" thickBot="1" x14ac:dyDescent="0.25">
      <c r="A31" s="137" t="s">
        <v>200</v>
      </c>
      <c r="B31" s="130">
        <f>'Биланс на состојба'!B34</f>
        <v>677670</v>
      </c>
      <c r="C31" s="130">
        <f>'Биланс на состојба'!C34</f>
        <v>708076</v>
      </c>
      <c r="D31" s="130">
        <f>'Биланс на состојба'!D34</f>
        <v>104.48684462939188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642301</v>
      </c>
      <c r="C34" s="130">
        <f>'Биланс на состојба'!C37</f>
        <v>678438</v>
      </c>
      <c r="D34" s="130">
        <f>'Биланс на состојба'!D37</f>
        <v>105.62617838054121</v>
      </c>
    </row>
    <row r="35" spans="1:4" ht="14.25" thickTop="1" thickBot="1" x14ac:dyDescent="0.25">
      <c r="A35" s="141" t="s">
        <v>338</v>
      </c>
      <c r="B35" s="132">
        <f>'Биланс на состојба'!B38</f>
        <v>88161</v>
      </c>
      <c r="C35" s="132">
        <f>'Биланс на состојба'!C38</f>
        <v>80076</v>
      </c>
      <c r="D35" s="134">
        <f>'Биланс на состојба'!D38</f>
        <v>90.829278252288432</v>
      </c>
    </row>
    <row r="36" spans="1:4" ht="14.25" thickTop="1" thickBot="1" x14ac:dyDescent="0.25">
      <c r="A36" s="142" t="s">
        <v>204</v>
      </c>
      <c r="B36" s="132">
        <f>'Биланс на состојба'!B39</f>
        <v>55800</v>
      </c>
      <c r="C36" s="132">
        <f>'Биланс на состојба'!C39</f>
        <v>63886</v>
      </c>
      <c r="D36" s="134">
        <f>'Биланс на состојба'!D39</f>
        <v>114.4910394265233</v>
      </c>
    </row>
    <row r="37" spans="1:4" ht="14.25" thickTop="1" thickBot="1" x14ac:dyDescent="0.25">
      <c r="A37" s="131" t="s">
        <v>205</v>
      </c>
      <c r="B37" s="132">
        <f>'Биланс на состојба'!B40</f>
        <v>498340</v>
      </c>
      <c r="C37" s="132">
        <f>'Биланс на состојба'!C40</f>
        <v>534476</v>
      </c>
      <c r="D37" s="134">
        <f>'Биланс на состојба'!D40</f>
        <v>107.25127423044508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35369</v>
      </c>
      <c r="C39" s="130">
        <f>'Биланс на состојба'!C42</f>
        <v>29638</v>
      </c>
      <c r="D39" s="130">
        <f>'Биланс на состојба'!D42</f>
        <v>83.79654499703129</v>
      </c>
    </row>
    <row r="40" spans="1:4" ht="14.25" thickTop="1" thickBot="1" x14ac:dyDescent="0.25">
      <c r="A40" s="137" t="s">
        <v>208</v>
      </c>
      <c r="B40" s="130">
        <f>'Биланс на состојба'!B43</f>
        <v>35369</v>
      </c>
      <c r="C40" s="130">
        <f>'Биланс на состојба'!C43</f>
        <v>29638</v>
      </c>
      <c r="D40" s="130">
        <f>'Биланс на состојба'!D43</f>
        <v>83.79654499703129</v>
      </c>
    </row>
    <row r="41" spans="1:4" ht="14.25" thickTop="1" thickBot="1" x14ac:dyDescent="0.25">
      <c r="A41" s="131" t="s">
        <v>209</v>
      </c>
      <c r="B41" s="132">
        <f>'Биланс на состојба'!B44</f>
        <v>25266</v>
      </c>
      <c r="C41" s="132">
        <f>'Биланс на состојба'!C44</f>
        <v>16348</v>
      </c>
      <c r="D41" s="134">
        <f>'Биланс на состојба'!D44</f>
        <v>64.703554183487682</v>
      </c>
    </row>
    <row r="42" spans="1:4" ht="14.25" thickTop="1" thickBot="1" x14ac:dyDescent="0.25">
      <c r="A42" s="133" t="s">
        <v>210</v>
      </c>
      <c r="B42" s="132">
        <f>'Биланс на состојба'!B45</f>
        <v>0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0</v>
      </c>
      <c r="C44" s="132">
        <f>'Биланс на состојба'!C47</f>
        <v>0</v>
      </c>
      <c r="D44" s="134">
        <f>'Биланс на состојба'!D47</f>
        <v>0</v>
      </c>
    </row>
    <row r="45" spans="1:4" ht="14.25" thickTop="1" thickBot="1" x14ac:dyDescent="0.25">
      <c r="A45" s="133" t="s">
        <v>339</v>
      </c>
      <c r="B45" s="134">
        <f>'Биланс на состојба'!B48</f>
        <v>10103</v>
      </c>
      <c r="C45" s="134">
        <f>'Биланс на состојба'!C48</f>
        <v>13290</v>
      </c>
      <c r="D45" s="134">
        <f>'Биланс на состојба'!D48</f>
        <v>131.54508561813321</v>
      </c>
    </row>
    <row r="46" spans="1:4" ht="14.25" thickTop="1" thickBot="1" x14ac:dyDescent="0.25">
      <c r="A46" s="133" t="s">
        <v>340</v>
      </c>
      <c r="B46" s="132">
        <f>'Биланс на состојба'!B49</f>
        <v>0</v>
      </c>
      <c r="C46" s="132">
        <f>'Биланс на состојба'!C49</f>
        <v>0</v>
      </c>
      <c r="D46" s="134">
        <f>'Биланс на состојба'!D49</f>
        <v>0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 x14ac:dyDescent="0.25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677670</v>
      </c>
      <c r="C53" s="130">
        <f>'Биланс на состојба'!C56</f>
        <v>708076</v>
      </c>
      <c r="D53" s="130">
        <f>'Биланс на состојба'!D56</f>
        <v>104.48684462939188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АД ГРОЗД СТРУМИЦА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326</v>
      </c>
      <c r="E3" s="148">
        <f>'ФИ-Почетна'!$C$23</f>
        <v>2022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267436</v>
      </c>
      <c r="D11" s="130">
        <f>'Биланс на успех - природа'!D11</f>
        <v>281830</v>
      </c>
      <c r="E11" s="130">
        <f>'Биланс на успех - природа'!E11</f>
        <v>105.38222228869711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248671</v>
      </c>
      <c r="D12" s="134">
        <f>'Биланс на успех - природа'!D12</f>
        <v>259673</v>
      </c>
      <c r="E12" s="134">
        <f>'Биланс на успех - природа'!E12</f>
        <v>104.42431968343715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216599</v>
      </c>
      <c r="D13" s="163">
        <f>'Биланс на успех - природа'!D13</f>
        <v>216040</v>
      </c>
      <c r="E13" s="134">
        <f>'Биланс на успех - природа'!E13</f>
        <v>99.741919399443219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32072</v>
      </c>
      <c r="D14" s="163">
        <f>'Биланс на успех - природа'!D14</f>
        <v>43633</v>
      </c>
      <c r="E14" s="134">
        <f>'Биланс на успех - природа'!E14</f>
        <v>136.04701920678474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e">
        <f>'Биланс на успех - природа'!C15</f>
        <v>#NAME?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20004</v>
      </c>
      <c r="D16" s="163">
        <f>'Биланс на успех - природа'!D16</f>
        <v>29446</v>
      </c>
      <c r="E16" s="134">
        <f>'Биланс на успех - природа'!E16</f>
        <v>147.20055988802238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29446</v>
      </c>
      <c r="D17" s="163">
        <f>'Биланс на успех - природа'!D17</f>
        <v>43474</v>
      </c>
      <c r="E17" s="134">
        <f>'Биланс на успех - природа'!E17</f>
        <v>147.63974733410311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17119</v>
      </c>
      <c r="D18" s="163">
        <f>'Биланс на успех - природа'!D18</f>
        <v>19096</v>
      </c>
      <c r="E18" s="134">
        <f>'Биланс на успех - природа'!E18</f>
        <v>111.54857176236929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1646</v>
      </c>
      <c r="D19" s="163">
        <f>'Биланс на успех - природа'!D19</f>
        <v>3061</v>
      </c>
      <c r="E19" s="134">
        <f>'Биланс на успех - природа'!E19</f>
        <v>185.9659781287971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239820</v>
      </c>
      <c r="D20" s="130">
        <f>'Биланс на успех - природа'!D20</f>
        <v>256315</v>
      </c>
      <c r="E20" s="130">
        <f>'Биланс на успех - природа'!E20</f>
        <v>106.878075223084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19968</v>
      </c>
      <c r="D21" s="163">
        <f>'Биланс на успех - природа'!D21</f>
        <v>16708</v>
      </c>
      <c r="E21" s="134">
        <f>'Биланс на успех - природа'!E21</f>
        <v>83.673878205128204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136054</v>
      </c>
      <c r="D22" s="163">
        <f>'Биланс на успех - природа'!D22</f>
        <v>153528</v>
      </c>
      <c r="E22" s="134">
        <f>'Биланс на успех - природа'!E22</f>
        <v>112.84342981463243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13511</v>
      </c>
      <c r="D24" s="163">
        <f>'Биланс на успех - природа'!D24</f>
        <v>10086</v>
      </c>
      <c r="E24" s="134">
        <f>'Биланс на успех - природа'!E24</f>
        <v>74.650284953001261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34526</v>
      </c>
      <c r="D25" s="163">
        <f>'Биланс на успех - природа'!D25</f>
        <v>39338</v>
      </c>
      <c r="E25" s="134">
        <f>'Биланс на успех - природа'!E25</f>
        <v>113.93732259746278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21049</v>
      </c>
      <c r="D26" s="163">
        <f>'Биланс на успех - природа'!D26</f>
        <v>22712</v>
      </c>
      <c r="E26" s="134">
        <f>'Биланс на успех - природа'!E26</f>
        <v>107.90061285571761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14457</v>
      </c>
      <c r="D27" s="163">
        <f>'Биланс на успех - природа'!D27</f>
        <v>13513</v>
      </c>
      <c r="E27" s="134">
        <f>'Биланс на успех - природа'!E27</f>
        <v>93.470291208411155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255</v>
      </c>
      <c r="D31" s="163">
        <f>'Биланс на успех - природа'!D31</f>
        <v>430</v>
      </c>
      <c r="E31" s="134">
        <f>'Биланс на успех - природа'!E31</f>
        <v>168.62745098039215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37058</v>
      </c>
      <c r="D32" s="167">
        <f>'Биланс на успех - природа'!D32</f>
        <v>39543</v>
      </c>
      <c r="E32" s="167">
        <f>'Биланс на успех - природа'!E32</f>
        <v>106.70570457121269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0</v>
      </c>
      <c r="D33" s="167">
        <f>'Биланс на успех - природа'!D33</f>
        <v>0</v>
      </c>
      <c r="E33" s="130">
        <f>'Биланс на успех - природа'!E33</f>
        <v>0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0</v>
      </c>
      <c r="D34" s="163">
        <f>'Биланс на успех - природа'!D34</f>
        <v>0</v>
      </c>
      <c r="E34" s="134">
        <f>'Биланс на успех - природа'!E34</f>
        <v>0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0</v>
      </c>
      <c r="D37" s="130">
        <f>'Биланс на успех - природа'!D37</f>
        <v>0</v>
      </c>
      <c r="E37" s="130">
        <f>'Биланс на успех - природа'!E37</f>
        <v>0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0</v>
      </c>
      <c r="D38" s="163">
        <f>'Биланс на успех - природа'!D38</f>
        <v>0</v>
      </c>
      <c r="E38" s="134">
        <f>'Биланс на успех - природа'!E38</f>
        <v>0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37058</v>
      </c>
      <c r="D41" s="130">
        <f>'Биланс на успех - природа'!D41</f>
        <v>39543</v>
      </c>
      <c r="E41" s="130">
        <f>'Биланс на успех - природа'!E41</f>
        <v>106.70570457121269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37058</v>
      </c>
      <c r="D43" s="130">
        <f>'Биланс на успех - природа'!D43</f>
        <v>39543</v>
      </c>
      <c r="E43" s="130">
        <f>'Биланс на успех - природа'!E43</f>
        <v>106.70570457121269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3607</v>
      </c>
      <c r="D44" s="163">
        <f>'Биланс на успех - природа'!D44</f>
        <v>3406</v>
      </c>
      <c r="E44" s="134">
        <f>'Биланс на успех - природа'!E44</f>
        <v>94.427502079290264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33451</v>
      </c>
      <c r="D45" s="130">
        <f>'Биланс на успех - природа'!D45</f>
        <v>36137</v>
      </c>
      <c r="E45" s="130">
        <f>'Биланс на успех - природа'!E45</f>
        <v>108.02965531673195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33451</v>
      </c>
      <c r="D47" s="130">
        <f>'Биланс на успех - природа'!D47</f>
        <v>36137</v>
      </c>
      <c r="E47" s="130">
        <f>'Биланс на успех - природа'!E47</f>
        <v>108.02965531673195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33451</v>
      </c>
      <c r="D49" s="130">
        <f>'Биланс на успех - природа'!D49</f>
        <v>36137</v>
      </c>
      <c r="E49" s="130">
        <f>'Биланс на успех - природа'!E49</f>
        <v>108.02965531673195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АД ГРОЗД СТРУМИЦА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326</v>
      </c>
      <c r="D3" s="172">
        <f>'ФИ-Почетна'!$C$23</f>
        <v>2022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64599</v>
      </c>
      <c r="C8" s="178">
        <f>'Паричен тек'!C9</f>
        <v>36949</v>
      </c>
      <c r="D8" s="178">
        <f>'Паричен тек'!D9</f>
        <v>57.197479837149181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33451</v>
      </c>
      <c r="C9" s="180">
        <f>'Паричен тек'!C10</f>
        <v>36137</v>
      </c>
      <c r="D9" s="180">
        <f>'Паричен тек'!D10</f>
        <v>108.02965531673195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14457</v>
      </c>
      <c r="C11" s="182">
        <f>'Паричен тек'!C12</f>
        <v>13513</v>
      </c>
      <c r="D11" s="182">
        <f>'Паричен тек'!D12</f>
        <v>93.470291208411155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-9900</v>
      </c>
      <c r="C13" s="182">
        <f>'Паричен тек'!C14</f>
        <v>-13400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5620</v>
      </c>
      <c r="C14" s="182">
        <f>'Паричен тек'!C15</f>
        <v>6032</v>
      </c>
      <c r="D14" s="182">
        <f>'Паричен тек'!D15</f>
        <v>107.33096085409252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8411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0</v>
      </c>
      <c r="C16" s="182">
        <f>'Паричен тек'!C17</f>
        <v>398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0</v>
      </c>
      <c r="C17" s="182">
        <f>'Паричен тек'!C18</f>
        <v>0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11923</v>
      </c>
      <c r="C18" s="182">
        <f>'Паричен тек'!C19</f>
        <v>-8919</v>
      </c>
      <c r="D18" s="182">
        <f>'Паричен тек'!D19</f>
        <v>-74.804998741927363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399</v>
      </c>
      <c r="C19" s="182">
        <f>'Паричен тек'!C20</f>
        <v>-9</v>
      </c>
      <c r="D19" s="182">
        <f>'Паричен тек'!D20</f>
        <v>-2.2556390977443606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238</v>
      </c>
      <c r="C20" s="182">
        <f>'Паричен тек'!C21</f>
        <v>3197</v>
      </c>
      <c r="D20" s="182">
        <f>'Паричен тек'!D21</f>
        <v>1343.2773109243699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0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-22766</v>
      </c>
      <c r="C28" s="178">
        <f>'Паричен тек'!C29</f>
        <v>-7195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-22766</v>
      </c>
      <c r="C29" s="182">
        <f>'Паричен тек'!C30</f>
        <v>-7195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0</v>
      </c>
      <c r="C38" s="178">
        <f>'Паричен тек'!C39</f>
        <v>0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41833</v>
      </c>
      <c r="C46" s="178">
        <f>'Паричен тек'!C47</f>
        <v>29754</v>
      </c>
      <c r="D46" s="178">
        <f>'Паричен тек'!D47</f>
        <v>71.125666339970834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23710</v>
      </c>
      <c r="C47" s="182">
        <f>'Паричен тек'!C48</f>
        <v>65543</v>
      </c>
      <c r="D47" s="182">
        <f>'Паричен тек'!D48</f>
        <v>276.43610291016449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65543</v>
      </c>
      <c r="C48" s="178">
        <f>'Паричен тек'!C49</f>
        <v>95297</v>
      </c>
      <c r="D48" s="178">
        <f>'Паричен тек'!D49</f>
        <v>145.39615214439377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АД ГРОЗД СТРУМИЦА</v>
      </c>
      <c r="C2" s="268"/>
      <c r="D2" s="268"/>
      <c r="E2" s="186" t="s">
        <v>326</v>
      </c>
      <c r="F2" s="266">
        <f>'ФИ-Почетна'!$C$23</f>
        <v>2022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88162</v>
      </c>
      <c r="C7" s="192">
        <f>Капитал!C9</f>
        <v>0</v>
      </c>
      <c r="D7" s="192">
        <f>Капитал!D9</f>
        <v>55800</v>
      </c>
      <c r="E7" s="192">
        <f>Капитал!E9</f>
        <v>464888</v>
      </c>
      <c r="F7" s="192">
        <f>Капитал!F9</f>
        <v>0</v>
      </c>
      <c r="G7" s="193">
        <f>Капитал!G9</f>
        <v>608850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33451</v>
      </c>
      <c r="F12" s="195">
        <f>Капитал!F14</f>
        <v>0</v>
      </c>
      <c r="G12" s="193">
        <f>Капитал!G14</f>
        <v>33451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88162</v>
      </c>
      <c r="C26" s="199">
        <f>Капитал!C28</f>
        <v>0</v>
      </c>
      <c r="D26" s="199">
        <f>Капитал!D28</f>
        <v>55800</v>
      </c>
      <c r="E26" s="199">
        <f>Капитал!E28</f>
        <v>498339</v>
      </c>
      <c r="F26" s="199">
        <f>Капитал!F28</f>
        <v>0</v>
      </c>
      <c r="G26" s="199">
        <f>Капитал!G28</f>
        <v>642301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36137</v>
      </c>
      <c r="F31" s="195">
        <f>Капитал!F33</f>
        <v>0</v>
      </c>
      <c r="G31" s="201">
        <f>Капитал!G33</f>
        <v>36137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-8086</v>
      </c>
      <c r="C44" s="197">
        <f>Капитал!C46</f>
        <v>0</v>
      </c>
      <c r="D44" s="197">
        <f>Капитал!D46</f>
        <v>8086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80076</v>
      </c>
      <c r="C45" s="199">
        <f>Капитал!C47</f>
        <v>0</v>
      </c>
      <c r="D45" s="199">
        <f>Капитал!D47</f>
        <v>63886</v>
      </c>
      <c r="E45" s="199">
        <f>Капитал!E47</f>
        <v>534476</v>
      </c>
      <c r="F45" s="199">
        <f>Капитал!F47</f>
        <v>0</v>
      </c>
      <c r="G45" s="199">
        <f>Капитал!G47</f>
        <v>678438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Grozd</cp:lastModifiedBy>
  <cp:lastPrinted>2014-03-28T14:30:06Z</cp:lastPrinted>
  <dcterms:created xsi:type="dcterms:W3CDTF">2008-02-12T15:15:13Z</dcterms:created>
  <dcterms:modified xsi:type="dcterms:W3CDTF">2023-03-01T12:20:16Z</dcterms:modified>
</cp:coreProperties>
</file>