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jan Simovski\Desktop\Ane\!OD RABOTA!\! ZAVRSNI P.KULA\Berza\2022\31.12.2022 berza\Kosoldirani\"/>
    </mc:Choice>
  </mc:AlternateContent>
  <workbookProtection workbookPassword="B44F" lockStructure="1"/>
  <bookViews>
    <workbookView xWindow="0" yWindow="0" windowWidth="20490" windowHeight="7020" tabRatio="848" activeTab="2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  <externalReference r:id="rId11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7" l="1"/>
  <c r="C41" i="7"/>
  <c r="C19" i="7"/>
  <c r="C17" i="7"/>
  <c r="C15" i="7"/>
  <c r="C14" i="7"/>
  <c r="C12" i="7"/>
  <c r="D16" i="22"/>
  <c r="C30" i="25"/>
  <c r="C45" i="25"/>
  <c r="C40" i="25"/>
  <c r="B40" i="25"/>
  <c r="B43" i="25"/>
  <c r="C9" i="7" l="1"/>
  <c r="B9" i="7"/>
  <c r="B27" i="25" l="1"/>
  <c r="B19" i="25"/>
  <c r="D19" i="25" s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B39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1" i="25"/>
  <c r="D38" i="24" s="1"/>
  <c r="D40" i="25"/>
  <c r="D37" i="24" s="1"/>
  <c r="D39" i="25"/>
  <c r="D36" i="24" s="1"/>
  <c r="D38" i="25"/>
  <c r="D35" i="24" s="1"/>
  <c r="C37" i="25"/>
  <c r="C34" i="24" s="1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2" i="25"/>
  <c r="D9" i="24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1" i="22"/>
  <c r="C12" i="20"/>
  <c r="B29" i="7"/>
  <c r="B28" i="6" s="1"/>
  <c r="B28" i="12"/>
  <c r="B26" i="13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/>
  <c r="D18" i="7"/>
  <c r="D17" i="6" s="1"/>
  <c r="D19" i="7"/>
  <c r="D18" i="6" s="1"/>
  <c r="D20" i="7"/>
  <c r="D19" i="6" s="1"/>
  <c r="D21" i="7"/>
  <c r="D22" i="7"/>
  <c r="D21" i="6" s="1"/>
  <c r="D23" i="7"/>
  <c r="D22" i="6"/>
  <c r="D24" i="7"/>
  <c r="D23" i="6"/>
  <c r="D25" i="7"/>
  <c r="D24" i="6"/>
  <c r="D26" i="7"/>
  <c r="D25" i="6" s="1"/>
  <c r="D27" i="7"/>
  <c r="D28" i="7"/>
  <c r="D27" i="6" s="1"/>
  <c r="D10" i="7"/>
  <c r="D9" i="6" s="1"/>
  <c r="B39" i="7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 s="1"/>
  <c r="G29" i="12"/>
  <c r="G27" i="13" s="1"/>
  <c r="G30" i="12"/>
  <c r="G28" i="13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/>
  <c r="D29" i="7"/>
  <c r="D28" i="6" s="1"/>
  <c r="B48" i="24"/>
  <c r="B40" i="24"/>
  <c r="D13" i="25" l="1"/>
  <c r="D10" i="24" s="1"/>
  <c r="B56" i="25"/>
  <c r="B53" i="24" s="1"/>
  <c r="C56" i="25"/>
  <c r="C53" i="24" s="1"/>
  <c r="C11" i="25"/>
  <c r="C8" i="24" s="1"/>
  <c r="B16" i="24"/>
  <c r="G28" i="12"/>
  <c r="G47" i="12" s="1"/>
  <c r="G45" i="13" s="1"/>
  <c r="C47" i="7"/>
  <c r="B47" i="7"/>
  <c r="B49" i="7" s="1"/>
  <c r="E33" i="22"/>
  <c r="E33" i="20" s="1"/>
  <c r="D51" i="25"/>
  <c r="D48" i="24" s="1"/>
  <c r="D37" i="25"/>
  <c r="D34" i="24" s="1"/>
  <c r="D27" i="25"/>
  <c r="D24" i="24" s="1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G26" i="13"/>
  <c r="D11" i="20"/>
  <c r="D32" i="22"/>
  <c r="C40" i="24"/>
  <c r="D12" i="20"/>
  <c r="B38" i="6"/>
  <c r="B10" i="24"/>
  <c r="B11" i="25"/>
  <c r="B34" i="25" s="1"/>
  <c r="C10" i="24"/>
  <c r="D26" i="13"/>
  <c r="E47" i="12"/>
  <c r="E45" i="13" s="1"/>
  <c r="B46" i="6" l="1"/>
  <c r="C34" i="25"/>
  <c r="C31" i="24" s="1"/>
  <c r="D47" i="7"/>
  <c r="D46" i="6" s="1"/>
  <c r="C46" i="6"/>
  <c r="C49" i="7"/>
  <c r="C48" i="6" s="1"/>
  <c r="D42" i="25"/>
  <c r="D39" i="24" s="1"/>
  <c r="D56" i="25"/>
  <c r="D53" i="24" s="1"/>
  <c r="C32" i="22"/>
  <c r="C32" i="20" s="1"/>
  <c r="C11" i="20"/>
  <c r="D32" i="20"/>
  <c r="D41" i="22"/>
  <c r="D11" i="25"/>
  <c r="D8" i="24" s="1"/>
  <c r="B8" i="24"/>
  <c r="B48" i="6"/>
  <c r="D49" i="7" l="1"/>
  <c r="D48" i="6" s="1"/>
  <c r="E32" i="22"/>
  <c r="E32" i="20" s="1"/>
  <c r="C41" i="22"/>
  <c r="C43" i="22" s="1"/>
  <c r="D34" i="25"/>
  <c r="D31" i="24" s="1"/>
  <c r="B31" i="24"/>
  <c r="D41" i="20"/>
  <c r="D43" i="22"/>
  <c r="E41" i="22" l="1"/>
  <c r="E41" i="20" s="1"/>
  <c r="C41" i="20"/>
  <c r="C43" i="20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<sst xmlns="http://schemas.openxmlformats.org/spreadsheetml/2006/main" count="475" uniqueCount="381">
  <si>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</si>
  <si>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</si>
  <si>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</si>
  <si>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</si>
  <si>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</si>
  <si>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</si>
  <si>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</si>
  <si>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</si>
  <si>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</si>
  <si>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</si>
  <si>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</si>
  <si>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</si>
  <si>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</si>
  <si>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</si>
  <si>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</si>
  <si>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</si>
  <si>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</si>
  <si>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</si>
  <si>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</si>
  <si>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</si>
  <si>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</si>
  <si>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</si>
  <si>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</si>
  <si>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</si>
  <si>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</si>
  <si>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</si>
  <si>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</si>
  <si>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</si>
  <si>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</si>
  <si>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</si>
  <si>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</si>
  <si>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</si>
  <si>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</si>
  <si>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</si>
  <si>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</si>
  <si>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</si>
  <si>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</si>
  <si>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</si>
  <si>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</si>
  <si>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</si>
  <si>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</si>
  <si>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</si>
  <si>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</si>
  <si>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</si>
  <si>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</si>
  <si>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</si>
  <si>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</si>
  <si>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</si>
  <si>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</si>
  <si>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</si>
  <si>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</si>
  <si>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</si>
  <si>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</si>
  <si>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</si>
  <si>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</si>
  <si>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</si>
  <si>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</si>
  <si>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</si>
  <si>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</si>
  <si>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</si>
  <si>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</si>
  <si>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</si>
  <si>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</si>
  <si>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</si>
  <si>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</si>
  <si>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</si>
  <si>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</si>
  <si>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</si>
  <si>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</si>
  <si>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</si>
  <si>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</si>
  <si>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</si>
  <si>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</si>
  <si>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</si>
  <si>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</si>
  <si>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</si>
  <si>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</si>
  <si>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</si>
  <si>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</si>
  <si>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</si>
  <si>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</si>
  <si>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</si>
  <si>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</si>
  <si>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</si>
  <si>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</si>
  <si>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</si>
  <si>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</si>
  <si>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</si>
  <si>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</si>
  <si>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</si>
  <si>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</si>
  <si>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</si>
  <si>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</si>
  <si>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</si>
  <si>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</si>
  <si>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</si>
  <si>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</si>
  <si>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</si>
  <si>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</si>
  <si>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</si>
  <si>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</si>
  <si>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</si>
  <si>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</si>
  <si>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</si>
  <si>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</si>
  <si>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</si>
  <si>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</si>
  <si>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</si>
  <si>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</si>
  <si>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</si>
  <si>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</si>
  <si>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</si>
  <si>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</si>
  <si>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</si>
  <si>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</si>
  <si>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</si>
  <si>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</si>
  <si>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</si>
  <si>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</si>
  <si>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</si>
  <si>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</si>
  <si>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</si>
  <si>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</si>
  <si>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</si>
  <si>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</si>
  <si>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</si>
  <si>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</si>
  <si>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</si>
  <si>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</si>
  <si>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</si>
  <si>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</si>
  <si>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</si>
  <si>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</si>
  <si>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</si>
  <si>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</si>
  <si>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</si>
  <si>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</si>
  <si>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</si>
  <si>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</si>
  <si>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</si>
  <si>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</si>
  <si>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</si>
  <si>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</si>
  <si>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</si>
  <si>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</si>
  <si>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</si>
  <si>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</si>
  <si>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</si>
  <si>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</si>
  <si>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</si>
  <si>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</si>
  <si>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</si>
  <si>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</si>
  <si>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</si>
  <si>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</si>
  <si>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</si>
  <si>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</si>
  <si>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</si>
  <si>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</si>
  <si>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</si>
  <si>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</si>
  <si>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</si>
  <si>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</si>
  <si>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</si>
  <si>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</si>
  <si>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</si>
  <si>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</si>
  <si>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</si>
  <si>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</si>
  <si>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</si>
  <si>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</si>
  <si>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</si>
  <si>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</si>
  <si>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</si>
  <si>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</si>
  <si>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</si>
  <si>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</si>
  <si>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</si>
  <si>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</si>
  <si>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</si>
  <si>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</si>
  <si>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</si>
  <si>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</si>
  <si>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</si>
  <si>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</si>
  <si>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</si>
  <si>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</si>
  <si>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</si>
  <si>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</si>
  <si>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</si>
  <si>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</si>
  <si>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</si>
  <si>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</si>
  <si>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</si>
  <si>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</si>
  <si>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</si>
  <si>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</si>
  <si>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</si>
  <si>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</si>
  <si>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</si>
  <si>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</si>
  <si>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</si>
  <si>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</si>
  <si>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</si>
  <si>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</si>
  <si>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</si>
  <si>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</si>
  <si>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</si>
  <si>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</si>
  <si>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</si>
  <si>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</si>
  <si>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</si>
  <si>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</si>
  <si>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</si>
  <si>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</si>
  <si>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</si>
  <si>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</si>
  <si>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</si>
  <si>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</si>
  <si>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</si>
  <si>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</si>
  <si>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</si>
  <si>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</si>
  <si>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</si>
  <si>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</si>
  <si>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</si>
  <si>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</si>
  <si>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</si>
  <si>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</si>
  <si>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</si>
  <si>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</si>
  <si>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</si>
  <si>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</si>
  <si>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</si>
  <si>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</si>
  <si>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</si>
  <si>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</si>
  <si>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</si>
  <si>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</si>
  <si>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</si>
  <si>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</si>
  <si>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</si>
  <si>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</si>
  <si>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</si>
  <si>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</si>
  <si>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</si>
  <si>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</si>
  <si>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</si>
  <si>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</si>
  <si>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</si>
  <si>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</si>
  <si>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</si>
  <si>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</si>
  <si>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</si>
  <si>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</si>
  <si>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</si>
  <si>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</si>
  <si>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</si>
  <si>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</si>
  <si>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</si>
  <si>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</si>
  <si>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</si>
  <si>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</si>
  <si>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</si>
  <si>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</si>
  <si>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</si>
  <si>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</si>
  <si>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</si>
  <si>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</si>
  <si>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</si>
  <si>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</si>
  <si>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</si>
  <si>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</si>
  <si>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</si>
  <si>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</si>
  <si>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</si>
  <si>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</si>
  <si>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</si>
  <si>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</si>
  <si>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</si>
  <si>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</si>
  <si>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</si>
  <si>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</si>
  <si>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</si>
  <si>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</si>
  <si>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</si>
  <si>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</si>
  <si>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</si>
  <si>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</si>
  <si>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</si>
  <si>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</si>
  <si>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</si>
  <si>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</si>
  <si>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</si>
  <si>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</si>
  <si>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</si>
  <si>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</si>
  <si>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</si>
  <si>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</si>
  <si>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</si>
  <si>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</si>
  <si>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</si>
  <si>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</si>
  <si>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</si>
  <si>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</si>
  <si>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</si>
  <si>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</si>
  <si>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</si>
  <si>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</si>
  <si>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</si>
  <si>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</si>
  <si>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</si>
  <si>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</si>
  <si>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</si>
  <si>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</si>
  <si>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</si>
  <si>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</si>
  <si>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</si>
  <si>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</si>
  <si>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</si>
  <si>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</si>
  <si>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</si>
  <si>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</si>
  <si>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</si>
  <si>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</si>
  <si>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</si>
  <si>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</si>
  <si>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</si>
  <si>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</si>
  <si>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</si>
  <si>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</si>
  <si>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</si>
  <si>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</si>
  <si>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</si>
  <si>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</si>
  <si>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</si>
  <si>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</si>
  <si>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</si>
  <si>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</si>
  <si>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</si>
  <si>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</si>
  <si>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</si>
  <si>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</si>
  <si>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</si>
  <si>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</si>
  <si>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</si>
  <si>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</si>
  <si>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</si>
  <si>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</si>
  <si>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</si>
  <si>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</si>
  <si>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</si>
  <si>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</si>
  <si>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</si>
  <si>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</si>
  <si>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</si>
  <si>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</si>
  <si>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</si>
  <si>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</si>
  <si>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</si>
  <si>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</si>
  <si>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</si>
  <si>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</si>
  <si>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</si>
  <si>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</si>
  <si>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</si>
  <si>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</si>
  <si>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</si>
  <si>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</si>
  <si>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</si>
  <si>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</si>
  <si>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</si>
  <si>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</si>
  <si>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</si>
  <si>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</si>
  <si>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</si>
  <si>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</si>
  <si>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</si>
  <si>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</si>
  <si>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</si>
  <si>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ВВ ПОПОВА КУЛА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</si>
</sst>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1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  <xf numFmtId="3" fontId="7" fillId="5" borderId="2" xfId="4" applyNumberFormat="1" applyFont="1" applyFill="1" applyBorder="1" applyAlignment="1" applyProtection="1">
      <alignment horizontal="right" vertical="center" wrapText="1"/>
      <protection locked="0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jan%20Simovski/Desktop/Ane/!OD%20RABOTA!/!%20ZAVRSNI%20P.KULA/Zavrsna%202022/Konsolidirani%202022/Konsolidacija%20PopovaKula-2022%20SITE%20FIR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-BU 2021"/>
      <sheetName val="K-BS 2021"/>
      <sheetName val="Капитал"/>
      <sheetName val="Паричен тек"/>
      <sheetName val="Sheet1"/>
    </sheetNames>
    <sheetDataSet>
      <sheetData sheetId="0"/>
      <sheetData sheetId="1">
        <row r="13">
          <cell r="U13">
            <v>5418</v>
          </cell>
        </row>
        <row r="16">
          <cell r="T16">
            <v>6050191.1150410026</v>
          </cell>
        </row>
        <row r="17">
          <cell r="T17">
            <v>-1818043.2593350001</v>
          </cell>
        </row>
        <row r="19">
          <cell r="T19">
            <v>389586.01921599999</v>
          </cell>
        </row>
        <row r="41">
          <cell r="U41">
            <v>1080083</v>
          </cell>
        </row>
        <row r="45">
          <cell r="T45">
            <v>-1587667.6248390004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6" workbookViewId="0">
      <selection activeCell="C20" sqref="C20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28">
        <v>6100937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325</v>
      </c>
      <c r="C32" s="226"/>
      <c r="D32" s="226"/>
      <c r="E32" s="226"/>
      <c r="F32" s="226"/>
      <c r="G32" s="226"/>
      <c r="H32" s="227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4" zoomScale="120" workbookViewId="0">
      <selection activeCell="C31" sqref="C31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ВВ ПОПОВА КУЛА АД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2022</v>
      </c>
      <c r="C3" s="102"/>
      <c r="D3" s="103"/>
    </row>
    <row r="4" spans="1:6" x14ac:dyDescent="0.2">
      <c r="A4" s="104" t="s">
        <v>321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132546</v>
      </c>
      <c r="C11" s="75">
        <f>C12+C13+C18+C19+C25+C26</f>
        <v>127739</v>
      </c>
      <c r="D11" s="75">
        <f t="shared" ref="D11:D35" si="0">IF(B11&lt;=0,0,C11/B11*100)</f>
        <v>96.373334540461414</v>
      </c>
      <c r="F11" s="111"/>
    </row>
    <row r="12" spans="1:6" ht="14.25" thickTop="1" thickBot="1" x14ac:dyDescent="0.25">
      <c r="A12" s="87" t="s">
        <v>160</v>
      </c>
      <c r="B12" s="94"/>
      <c r="C12" s="94"/>
      <c r="D12" s="75">
        <f t="shared" si="0"/>
        <v>0</v>
      </c>
      <c r="F12" s="111"/>
    </row>
    <row r="13" spans="1:6" ht="14.25" thickTop="1" thickBot="1" x14ac:dyDescent="0.25">
      <c r="A13" s="87" t="s">
        <v>294</v>
      </c>
      <c r="B13" s="75">
        <f>SUM(B14:B17)</f>
        <v>127281</v>
      </c>
      <c r="C13" s="75">
        <f>SUM(C14:C17)</f>
        <v>125411</v>
      </c>
      <c r="D13" s="75">
        <f t="shared" si="0"/>
        <v>98.530809783078382</v>
      </c>
      <c r="F13" s="111"/>
    </row>
    <row r="14" spans="1:6" ht="14.25" thickTop="1" thickBot="1" x14ac:dyDescent="0.25">
      <c r="A14" s="88" t="s">
        <v>298</v>
      </c>
      <c r="B14" s="77">
        <v>89499</v>
      </c>
      <c r="C14" s="77">
        <v>89727</v>
      </c>
      <c r="D14" s="76">
        <f t="shared" si="0"/>
        <v>100.25475144973687</v>
      </c>
      <c r="F14" s="111"/>
    </row>
    <row r="15" spans="1:6" ht="27" thickTop="1" thickBot="1" x14ac:dyDescent="0.25">
      <c r="A15" s="88" t="s">
        <v>259</v>
      </c>
      <c r="B15" s="77">
        <v>24109</v>
      </c>
      <c r="C15" s="77">
        <v>22479</v>
      </c>
      <c r="D15" s="76">
        <f t="shared" si="0"/>
        <v>93.239039362893521</v>
      </c>
      <c r="F15" s="111"/>
    </row>
    <row r="16" spans="1:6" ht="14.25" thickTop="1" thickBot="1" x14ac:dyDescent="0.25">
      <c r="A16" s="88" t="s">
        <v>260</v>
      </c>
      <c r="B16" s="77">
        <v>13673</v>
      </c>
      <c r="C16" s="77">
        <v>13205</v>
      </c>
      <c r="D16" s="76">
        <f t="shared" si="0"/>
        <v>96.577195933591753</v>
      </c>
      <c r="F16" s="111"/>
    </row>
    <row r="17" spans="1:6" ht="14.25" thickTop="1" thickBot="1" x14ac:dyDescent="0.25">
      <c r="A17" s="88" t="s">
        <v>163</v>
      </c>
      <c r="B17" s="77"/>
      <c r="C17" s="77"/>
      <c r="D17" s="76">
        <f t="shared" si="0"/>
        <v>0</v>
      </c>
      <c r="F17" s="111"/>
    </row>
    <row r="18" spans="1:6" ht="14.25" thickTop="1" thickBot="1" x14ac:dyDescent="0.25">
      <c r="A18" s="87" t="s">
        <v>295</v>
      </c>
      <c r="B18" s="94">
        <v>5265</v>
      </c>
      <c r="C18" s="94">
        <v>2328</v>
      </c>
      <c r="D18" s="75">
        <f t="shared" si="0"/>
        <v>44.216524216524213</v>
      </c>
      <c r="F18" s="111"/>
    </row>
    <row r="19" spans="1:6" ht="14.25" thickTop="1" thickBot="1" x14ac:dyDescent="0.25">
      <c r="A19" s="87" t="s">
        <v>296</v>
      </c>
      <c r="B19" s="75">
        <f>SUM(B20:B24)</f>
        <v>0</v>
      </c>
      <c r="C19" s="75">
        <f>SUM(C20:C24)</f>
        <v>0</v>
      </c>
      <c r="D19" s="75">
        <f t="shared" si="0"/>
        <v>0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/>
      <c r="C23" s="77"/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77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42702</v>
      </c>
      <c r="C27" s="75">
        <f>SUM(C28:C33)</f>
        <v>50723</v>
      </c>
      <c r="D27" s="75">
        <f t="shared" si="0"/>
        <v>118.78366352864033</v>
      </c>
      <c r="F27" s="111"/>
    </row>
    <row r="28" spans="1:6" ht="14.25" thickTop="1" thickBot="1" x14ac:dyDescent="0.25">
      <c r="A28" s="89" t="s">
        <v>166</v>
      </c>
      <c r="B28" s="77">
        <v>31301</v>
      </c>
      <c r="C28" s="77">
        <v>37352</v>
      </c>
      <c r="D28" s="76">
        <f t="shared" si="0"/>
        <v>119.33165074598256</v>
      </c>
      <c r="F28" s="111"/>
    </row>
    <row r="29" spans="1:6" ht="15.75" customHeight="1" thickTop="1" thickBot="1" x14ac:dyDescent="0.25">
      <c r="A29" s="89" t="s">
        <v>167</v>
      </c>
      <c r="B29" s="77">
        <v>5071</v>
      </c>
      <c r="C29" s="77">
        <v>3253</v>
      </c>
      <c r="D29" s="76">
        <f t="shared" si="0"/>
        <v>64.149083021100367</v>
      </c>
      <c r="F29" s="111"/>
    </row>
    <row r="30" spans="1:6" ht="14.25" thickTop="1" thickBot="1" x14ac:dyDescent="0.25">
      <c r="A30" s="89" t="s">
        <v>168</v>
      </c>
      <c r="B30" s="77">
        <v>717</v>
      </c>
      <c r="C30" s="77">
        <f>986+120+1</f>
        <v>1107</v>
      </c>
      <c r="D30" s="76">
        <f t="shared" si="0"/>
        <v>154.39330543933053</v>
      </c>
      <c r="F30" s="111"/>
    </row>
    <row r="31" spans="1:6" ht="14.25" thickTop="1" thickBot="1" x14ac:dyDescent="0.25">
      <c r="A31" s="89" t="s">
        <v>169</v>
      </c>
      <c r="B31" s="77"/>
      <c r="C31" s="77"/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5591</v>
      </c>
      <c r="C32" s="77">
        <v>8989</v>
      </c>
      <c r="D32" s="76">
        <f t="shared" si="0"/>
        <v>160.77624754069041</v>
      </c>
      <c r="F32" s="111"/>
    </row>
    <row r="33" spans="1:6" ht="14.25" thickTop="1" thickBot="1" x14ac:dyDescent="0.25">
      <c r="A33" s="89" t="s">
        <v>302</v>
      </c>
      <c r="B33" s="77">
        <v>22</v>
      </c>
      <c r="C33" s="77">
        <v>22</v>
      </c>
      <c r="D33" s="76">
        <f t="shared" si="0"/>
        <v>100</v>
      </c>
      <c r="F33" s="111"/>
    </row>
    <row r="34" spans="1:6" ht="14.25" thickTop="1" thickBot="1" x14ac:dyDescent="0.25">
      <c r="A34" s="90" t="s">
        <v>173</v>
      </c>
      <c r="B34" s="75">
        <f>B11+B27</f>
        <v>175248</v>
      </c>
      <c r="C34" s="75">
        <f>C11+C27</f>
        <v>178462</v>
      </c>
      <c r="D34" s="75">
        <f t="shared" si="0"/>
        <v>101.83397242764541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115464</v>
      </c>
      <c r="C37" s="75">
        <f>(SUM(C38:C41))</f>
        <v>117979</v>
      </c>
      <c r="D37" s="75">
        <f t="shared" ref="D37:D57" si="1">IF(B37&lt;=0,0,C37/B37*100)</f>
        <v>102.1781680870228</v>
      </c>
      <c r="F37" s="111"/>
    </row>
    <row r="38" spans="1:6" ht="14.25" thickTop="1" thickBot="1" x14ac:dyDescent="0.25">
      <c r="A38" s="88" t="s">
        <v>299</v>
      </c>
      <c r="B38" s="77">
        <v>166050</v>
      </c>
      <c r="C38" s="77">
        <v>166050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752</v>
      </c>
      <c r="C39" s="77">
        <v>736</v>
      </c>
      <c r="D39" s="76">
        <f t="shared" si="1"/>
        <v>97.872340425531917</v>
      </c>
      <c r="F39" s="111"/>
    </row>
    <row r="40" spans="1:6" ht="14.25" thickTop="1" thickBot="1" x14ac:dyDescent="0.25">
      <c r="A40" s="88" t="s">
        <v>128</v>
      </c>
      <c r="B40" s="77">
        <f>-52453-197</f>
        <v>-52650</v>
      </c>
      <c r="C40" s="77">
        <f>-49959</f>
        <v>-49959</v>
      </c>
      <c r="D40" s="76">
        <f t="shared" si="1"/>
        <v>0</v>
      </c>
      <c r="F40" s="111"/>
    </row>
    <row r="41" spans="1:6" ht="14.25" thickTop="1" thickBot="1" x14ac:dyDescent="0.25">
      <c r="A41" s="88" t="s">
        <v>177</v>
      </c>
      <c r="B41" s="77">
        <v>1312</v>
      </c>
      <c r="C41" s="77">
        <v>1152</v>
      </c>
      <c r="D41" s="76">
        <f t="shared" si="1"/>
        <v>87.804878048780495</v>
      </c>
      <c r="F41" s="111"/>
    </row>
    <row r="42" spans="1:6" ht="14.25" thickTop="1" thickBot="1" x14ac:dyDescent="0.25">
      <c r="A42" s="93" t="s">
        <v>184</v>
      </c>
      <c r="B42" s="77"/>
      <c r="C42" s="75">
        <f>C43+C51</f>
        <v>60483</v>
      </c>
      <c r="D42" s="75">
        <f t="shared" si="1"/>
        <v>0</v>
      </c>
      <c r="F42" s="111"/>
    </row>
    <row r="43" spans="1:6" ht="14.25" thickTop="1" thickBot="1" x14ac:dyDescent="0.25">
      <c r="A43" s="90" t="s">
        <v>178</v>
      </c>
      <c r="B43" s="75">
        <f>SUM(B44:B50)</f>
        <v>12276</v>
      </c>
      <c r="C43" s="75">
        <f>SUM(C44:C50)</f>
        <v>14496</v>
      </c>
      <c r="D43" s="75">
        <f t="shared" si="1"/>
        <v>118.08406647116325</v>
      </c>
      <c r="F43" s="111"/>
    </row>
    <row r="44" spans="1:6" ht="14.25" thickTop="1" thickBot="1" x14ac:dyDescent="0.25">
      <c r="A44" s="88" t="s">
        <v>179</v>
      </c>
      <c r="B44" s="77">
        <v>5956</v>
      </c>
      <c r="C44" s="77">
        <v>5098</v>
      </c>
      <c r="D44" s="76">
        <f t="shared" si="1"/>
        <v>85.594358629952993</v>
      </c>
      <c r="F44" s="107"/>
    </row>
    <row r="45" spans="1:6" ht="14.25" thickTop="1" thickBot="1" x14ac:dyDescent="0.25">
      <c r="A45" s="89" t="s">
        <v>266</v>
      </c>
      <c r="B45" s="77">
        <v>1377</v>
      </c>
      <c r="C45" s="77">
        <f>827+3978</f>
        <v>4805</v>
      </c>
      <c r="D45" s="76">
        <f t="shared" si="1"/>
        <v>348.94698620188819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757</v>
      </c>
      <c r="C47" s="77">
        <v>453</v>
      </c>
      <c r="D47" s="76">
        <f t="shared" si="1"/>
        <v>59.841479524438569</v>
      </c>
      <c r="F47" s="107"/>
    </row>
    <row r="48" spans="1:6" ht="14.25" thickTop="1" thickBot="1" x14ac:dyDescent="0.25">
      <c r="A48" s="89" t="s">
        <v>267</v>
      </c>
      <c r="B48" s="77"/>
      <c r="C48" s="77"/>
      <c r="D48" s="76">
        <f t="shared" si="1"/>
        <v>0</v>
      </c>
    </row>
    <row r="49" spans="1:4" ht="14.25" thickTop="1" thickBot="1" x14ac:dyDescent="0.25">
      <c r="A49" s="89" t="s">
        <v>303</v>
      </c>
      <c r="B49" s="77">
        <v>4186</v>
      </c>
      <c r="C49" s="77">
        <v>4140</v>
      </c>
      <c r="D49" s="76">
        <f t="shared" si="1"/>
        <v>98.901098901098905</v>
      </c>
    </row>
    <row r="50" spans="1:4" ht="27" thickTop="1" thickBot="1" x14ac:dyDescent="0.25">
      <c r="A50" s="89" t="s">
        <v>300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47508</v>
      </c>
      <c r="C51" s="75">
        <f>SUM(C52:C55)</f>
        <v>45987</v>
      </c>
      <c r="D51" s="75">
        <f t="shared" si="1"/>
        <v>96.798433947966657</v>
      </c>
    </row>
    <row r="52" spans="1:4" ht="17.25" customHeight="1" thickTop="1" thickBot="1" x14ac:dyDescent="0.25">
      <c r="A52" s="89" t="s">
        <v>326</v>
      </c>
      <c r="B52" s="77">
        <v>47508</v>
      </c>
      <c r="C52" s="77">
        <v>45987</v>
      </c>
      <c r="D52" s="76">
        <f t="shared" si="1"/>
        <v>96.798433947966657</v>
      </c>
    </row>
    <row r="53" spans="1:4" ht="15.75" customHeight="1" thickTop="1" thickBot="1" x14ac:dyDescent="0.25">
      <c r="A53" s="89" t="s">
        <v>183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301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175248</v>
      </c>
      <c r="C56" s="75">
        <f>C37+C43+C51</f>
        <v>178462</v>
      </c>
      <c r="D56" s="75">
        <f t="shared" si="1"/>
        <v>101.83397242764541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="120" zoomScaleNormal="120" workbookViewId="0">
      <selection activeCell="D38" activeCellId="1" sqref="D34 D38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ВВ ПОПОВА КУЛА АД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44672</v>
      </c>
      <c r="D11" s="75">
        <f>D12+D18+D19</f>
        <v>50323</v>
      </c>
      <c r="E11" s="75">
        <f>IF(C11&lt;=0,0,D11/C11*100)</f>
        <v>112.64998209169055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v>44672</v>
      </c>
      <c r="D12" s="76">
        <v>50323</v>
      </c>
      <c r="E12" s="76">
        <f t="shared" ref="E12:E49" si="0">IF(C12&lt;=0,0,D12/C12*100)</f>
        <v>112.64998209169055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/>
      <c r="D13" s="77"/>
      <c r="E13" s="76">
        <f t="shared" si="0"/>
        <v>0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/>
      <c r="D14" s="77"/>
      <c r="E14" s="76">
        <f t="shared" si="0"/>
        <v>0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28811</v>
      </c>
      <c r="D16" s="77">
        <f>C17</f>
        <v>23456</v>
      </c>
      <c r="E16" s="76">
        <f t="shared" si="0"/>
        <v>81.413349068064278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23456</v>
      </c>
      <c r="D17" s="77">
        <v>30233</v>
      </c>
      <c r="E17" s="76">
        <f t="shared" si="0"/>
        <v>128.89239427012279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/>
      <c r="D19" s="77"/>
      <c r="E19" s="76">
        <f t="shared" si="0"/>
        <v>0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37876</v>
      </c>
      <c r="D20" s="75">
        <f>SUM(D21:D31)</f>
        <v>53266</v>
      </c>
      <c r="E20" s="75">
        <f t="shared" si="0"/>
        <v>140.63259055866513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1935</v>
      </c>
      <c r="D21" s="77">
        <v>355</v>
      </c>
      <c r="E21" s="76">
        <f t="shared" si="0"/>
        <v>18.34625322997416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17304</v>
      </c>
      <c r="D22" s="77">
        <v>23945</v>
      </c>
      <c r="E22" s="76">
        <f t="shared" si="0"/>
        <v>138.3784096162737</v>
      </c>
      <c r="G22" s="111"/>
    </row>
    <row r="23" spans="1:7" ht="27" thickTop="1" thickBot="1" x14ac:dyDescent="0.25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/>
      <c r="D24" s="77"/>
      <c r="E24" s="76">
        <f t="shared" si="0"/>
        <v>0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5685</v>
      </c>
      <c r="D25" s="77">
        <v>9580</v>
      </c>
      <c r="E25" s="76">
        <f t="shared" si="0"/>
        <v>168.51363236587511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7592</v>
      </c>
      <c r="D26" s="77">
        <v>13969</v>
      </c>
      <c r="E26" s="76">
        <f t="shared" si="0"/>
        <v>183.99631190727081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5360</v>
      </c>
      <c r="D27" s="77">
        <v>5417</v>
      </c>
      <c r="E27" s="76">
        <f t="shared" si="0"/>
        <v>101.06343283582089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/>
      <c r="D31" s="77"/>
      <c r="E31" s="76">
        <f t="shared" si="0"/>
        <v>0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1441</v>
      </c>
      <c r="D32" s="79">
        <f>D11-D20-D16+D17</f>
        <v>3834</v>
      </c>
      <c r="E32" s="79">
        <f t="shared" si="0"/>
        <v>266.06523247744622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86</v>
      </c>
      <c r="D33" s="79">
        <f>D34+D35+D36</f>
        <v>494</v>
      </c>
      <c r="E33" s="75">
        <f t="shared" si="0"/>
        <v>574.41860465116281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86</v>
      </c>
      <c r="D34" s="77">
        <v>494</v>
      </c>
      <c r="E34" s="76">
        <f t="shared" si="0"/>
        <v>574.41860465116281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1724</v>
      </c>
      <c r="D37" s="75">
        <f>D38+D39+D40</f>
        <v>1761</v>
      </c>
      <c r="E37" s="75">
        <f t="shared" si="0"/>
        <v>102.1461716937355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1724</v>
      </c>
      <c r="D38" s="77">
        <v>1761</v>
      </c>
      <c r="E38" s="76">
        <f t="shared" si="0"/>
        <v>102.1461716937355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-197</v>
      </c>
      <c r="D41" s="75">
        <f>D32+D33-D37</f>
        <v>2567</v>
      </c>
      <c r="E41" s="75">
        <f t="shared" si="0"/>
        <v>0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-197</v>
      </c>
      <c r="D43" s="75">
        <f>D41+D42</f>
        <v>2567</v>
      </c>
      <c r="E43" s="75">
        <f t="shared" si="0"/>
        <v>0</v>
      </c>
    </row>
    <row r="44" spans="1:7" ht="14.25" thickTop="1" thickBot="1" x14ac:dyDescent="0.25">
      <c r="A44" s="74">
        <v>26</v>
      </c>
      <c r="B44" s="96" t="s">
        <v>5</v>
      </c>
      <c r="C44" s="77"/>
      <c r="D44" s="77">
        <v>4</v>
      </c>
      <c r="E44" s="76">
        <f t="shared" si="0"/>
        <v>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-197</v>
      </c>
      <c r="D45" s="75">
        <f>D43-D44</f>
        <v>2563</v>
      </c>
      <c r="E45" s="75">
        <f t="shared" si="0"/>
        <v>0</v>
      </c>
    </row>
    <row r="46" spans="1:7" ht="14.25" thickTop="1" thickBot="1" x14ac:dyDescent="0.25">
      <c r="A46" s="74">
        <v>28</v>
      </c>
      <c r="B46" s="98" t="s">
        <v>6</v>
      </c>
      <c r="C46" s="77">
        <v>-65</v>
      </c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-132</v>
      </c>
      <c r="D47" s="75">
        <f>D45-D46</f>
        <v>2563</v>
      </c>
      <c r="E47" s="75">
        <f t="shared" si="0"/>
        <v>0</v>
      </c>
    </row>
    <row r="48" spans="1:7" ht="14.25" thickTop="1" thickBot="1" x14ac:dyDescent="0.25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-197</v>
      </c>
      <c r="D49" s="75">
        <f>D45+D48</f>
        <v>2563</v>
      </c>
      <c r="E49" s="75">
        <f t="shared" si="0"/>
        <v>0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41" zoomScale="115" workbookViewId="0">
      <selection activeCell="C39" sqref="C39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1" t="str">
        <f>'ФИ-Почетна'!$C$18</f>
        <v>ВВ ПОПОВА КУЛА АД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2927</v>
      </c>
      <c r="C9" s="38">
        <f>C10+SUM(C12:C28)</f>
        <v>2977.5985002389971</v>
      </c>
      <c r="D9" s="38">
        <f>IF(B9&lt;=0,0,C9/B9*100)</f>
        <v>101.72868125175938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-197</v>
      </c>
      <c r="C10" s="34">
        <v>2563</v>
      </c>
      <c r="D10" s="122">
        <f>IF(B10&lt;=0,0,C10/B10*100)</f>
        <v>0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5360</v>
      </c>
      <c r="C12" s="270">
        <f>'[2]K-BS 2021'!U13</f>
        <v>5418</v>
      </c>
      <c r="D12" s="122">
        <f t="shared" ref="D12:D28" si="0">IF(B12&lt;=0,0,C12/B12*100)</f>
        <v>101.08208955223881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270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5187</v>
      </c>
      <c r="C14" s="270">
        <f>-'[2]K-BS 2021'!T16/1000</f>
        <v>-6050.1911150410024</v>
      </c>
      <c r="D14" s="122">
        <f t="shared" si="0"/>
        <v>-116.64143271719689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1874</v>
      </c>
      <c r="C15" s="270">
        <f>-'[2]K-BS 2021'!T17/1000</f>
        <v>1818.0432593350001</v>
      </c>
      <c r="D15" s="122">
        <f t="shared" si="0"/>
        <v>97.014047990128077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270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611</v>
      </c>
      <c r="C17" s="270">
        <f>-'[2]K-BS 2021'!T19/1000</f>
        <v>-389.58601921600001</v>
      </c>
      <c r="D17" s="122">
        <f t="shared" si="0"/>
        <v>-63.76203260490999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0</v>
      </c>
      <c r="C18" s="270"/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-9098</v>
      </c>
      <c r="C19" s="270">
        <f>'[2]K-BS 2021'!T45/1000</f>
        <v>-1587.6676248390004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/>
      <c r="C20" s="270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130</v>
      </c>
      <c r="C21" s="270">
        <v>1206</v>
      </c>
      <c r="D21" s="122">
        <f t="shared" si="0"/>
        <v>927.69230769230774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-940</v>
      </c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-1774</v>
      </c>
      <c r="C29" s="38">
        <f>SUM(C30:C38)</f>
        <v>-660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-1774</v>
      </c>
      <c r="C30" s="270">
        <v>-611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/>
      <c r="C31" s="270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270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270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270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270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270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270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270">
        <f>-182+133</f>
        <v>-49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-757</v>
      </c>
      <c r="C39" s="38">
        <f>SUM(C40:C46)</f>
        <v>1080.0830000000001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-757</v>
      </c>
      <c r="C41" s="270">
        <f>'[2]K-BS 2021'!U41/1000</f>
        <v>1080.0830000000001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396</v>
      </c>
      <c r="C47" s="38">
        <f>C9+C29+C39</f>
        <v>3397.6815002389972</v>
      </c>
      <c r="D47" s="38">
        <f t="shared" si="2"/>
        <v>858.00037884823155</v>
      </c>
      <c r="E47" s="7"/>
      <c r="F47" s="7"/>
    </row>
    <row r="48" spans="1:6" ht="14.25" thickTop="1" thickBot="1" x14ac:dyDescent="0.25">
      <c r="A48" s="5" t="s">
        <v>60</v>
      </c>
      <c r="B48" s="34">
        <v>5195</v>
      </c>
      <c r="C48" s="34">
        <v>5591</v>
      </c>
      <c r="D48" s="122">
        <f t="shared" si="2"/>
        <v>107.62271414821944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5591</v>
      </c>
      <c r="C49" s="38">
        <f>C47+C48</f>
        <v>8988.6815002389976</v>
      </c>
      <c r="D49" s="38">
        <f t="shared" si="2"/>
        <v>160.77055088962615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10" workbookViewId="0">
      <selection activeCell="F9" sqref="F9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ВВ ПОПОВА КУЛА АД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166050</v>
      </c>
      <c r="C9" s="30"/>
      <c r="D9" s="30">
        <v>750</v>
      </c>
      <c r="E9" s="30">
        <v>-52727</v>
      </c>
      <c r="F9" s="30">
        <v>1334</v>
      </c>
      <c r="G9" s="23">
        <f t="shared" ref="G9:G27" si="0">SUM(B9:F9)</f>
        <v>115407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-132</v>
      </c>
      <c r="F14" s="31">
        <v>-65</v>
      </c>
      <c r="G14" s="23">
        <f t="shared" si="0"/>
        <v>-197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>
        <v>2</v>
      </c>
      <c r="E27" s="32">
        <v>209</v>
      </c>
      <c r="F27" s="32">
        <v>43</v>
      </c>
      <c r="G27" s="23">
        <f t="shared" si="0"/>
        <v>254</v>
      </c>
    </row>
    <row r="28" spans="1:7" ht="14.25" thickTop="1" thickBot="1" x14ac:dyDescent="0.25">
      <c r="A28" s="22" t="s">
        <v>132</v>
      </c>
      <c r="B28" s="26">
        <f t="shared" ref="B28:G28" si="1">SUM(B9:B27)</f>
        <v>166050</v>
      </c>
      <c r="C28" s="26">
        <f t="shared" si="1"/>
        <v>0</v>
      </c>
      <c r="D28" s="26">
        <f t="shared" si="1"/>
        <v>752</v>
      </c>
      <c r="E28" s="26">
        <f t="shared" si="1"/>
        <v>-52650</v>
      </c>
      <c r="F28" s="26">
        <f t="shared" si="1"/>
        <v>1312</v>
      </c>
      <c r="G28" s="26">
        <f t="shared" si="1"/>
        <v>115464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2563</v>
      </c>
      <c r="F33" s="31"/>
      <c r="G33" s="25">
        <f t="shared" si="2"/>
        <v>2563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>
        <v>-16</v>
      </c>
      <c r="E46" s="32">
        <v>128</v>
      </c>
      <c r="F46" s="32">
        <v>-160</v>
      </c>
      <c r="G46" s="25">
        <f t="shared" si="2"/>
        <v>-48</v>
      </c>
    </row>
    <row r="47" spans="1:7" ht="14.25" thickTop="1" thickBot="1" x14ac:dyDescent="0.25">
      <c r="A47" s="22" t="s">
        <v>133</v>
      </c>
      <c r="B47" s="24">
        <f t="shared" ref="B47:G47" si="3">SUM(B28:B46)</f>
        <v>166050</v>
      </c>
      <c r="C47" s="24">
        <f t="shared" si="3"/>
        <v>0</v>
      </c>
      <c r="D47" s="24">
        <f t="shared" si="3"/>
        <v>736</v>
      </c>
      <c r="E47" s="24">
        <f t="shared" si="3"/>
        <v>-49959</v>
      </c>
      <c r="F47" s="24">
        <f t="shared" si="3"/>
        <v>1152</v>
      </c>
      <c r="G47" s="24">
        <f t="shared" si="3"/>
        <v>117979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ВВ ПОПОВА КУЛА АД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132546</v>
      </c>
      <c r="C8" s="130">
        <f>'Биланс на состојба'!C11</f>
        <v>127739</v>
      </c>
      <c r="D8" s="130">
        <f>'Биланс на состојба'!D11</f>
        <v>96.373334540461414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127281</v>
      </c>
      <c r="C10" s="130">
        <f>'Биланс на состојба'!C13</f>
        <v>125411</v>
      </c>
      <c r="D10" s="130">
        <f>'Биланс на состојба'!D13</f>
        <v>98.530809783078382</v>
      </c>
    </row>
    <row r="11" spans="1:4" ht="14.25" thickTop="1" thickBot="1" x14ac:dyDescent="0.25">
      <c r="A11" s="133" t="s">
        <v>328</v>
      </c>
      <c r="B11" s="132">
        <f>'Биланс на состојба'!B14</f>
        <v>89499</v>
      </c>
      <c r="C11" s="132">
        <f>'Биланс на состојба'!C14</f>
        <v>89727</v>
      </c>
      <c r="D11" s="134">
        <f>'Биланс на состојба'!D14</f>
        <v>100.25475144973687</v>
      </c>
    </row>
    <row r="12" spans="1:4" ht="14.25" thickTop="1" thickBot="1" x14ac:dyDescent="0.25">
      <c r="A12" s="133" t="s">
        <v>329</v>
      </c>
      <c r="B12" s="132">
        <f>'Биланс на состојба'!B15</f>
        <v>24109</v>
      </c>
      <c r="C12" s="132">
        <f>'Биланс на состојба'!C15</f>
        <v>22479</v>
      </c>
      <c r="D12" s="134">
        <f>'Биланс на состојба'!D15</f>
        <v>93.239039362893521</v>
      </c>
    </row>
    <row r="13" spans="1:4" ht="14.25" thickTop="1" thickBot="1" x14ac:dyDescent="0.25">
      <c r="A13" s="133" t="s">
        <v>330</v>
      </c>
      <c r="B13" s="132">
        <f>'Биланс на состојба'!B16</f>
        <v>13673</v>
      </c>
      <c r="C13" s="132">
        <f>'Биланс на состојба'!C16</f>
        <v>13205</v>
      </c>
      <c r="D13" s="134">
        <f>'Биланс на состојба'!D16</f>
        <v>96.577195933591753</v>
      </c>
    </row>
    <row r="14" spans="1:4" ht="14.25" thickTop="1" thickBot="1" x14ac:dyDescent="0.25">
      <c r="A14" s="133" t="s">
        <v>331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5265</v>
      </c>
      <c r="C15" s="130">
        <f>'Биланс на состојба'!C18</f>
        <v>2328</v>
      </c>
      <c r="D15" s="130">
        <f>'Биланс на состојба'!D18</f>
        <v>44.216524216524213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0</v>
      </c>
      <c r="C16" s="130">
        <f>'Биланс на состојба'!C19</f>
        <v>0</v>
      </c>
      <c r="D16" s="130">
        <f>'Биланс на состојба'!D19</f>
        <v>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42702</v>
      </c>
      <c r="C24" s="132">
        <f>'Биланс на состојба'!C27</f>
        <v>50723</v>
      </c>
      <c r="D24" s="130">
        <f>'Биланс на состојба'!D27</f>
        <v>118.78366352864033</v>
      </c>
    </row>
    <row r="25" spans="1:4" ht="14.25" thickTop="1" thickBot="1" x14ac:dyDescent="0.25">
      <c r="A25" s="131" t="s">
        <v>196</v>
      </c>
      <c r="B25" s="130">
        <f>'Биланс на состојба'!B28</f>
        <v>31301</v>
      </c>
      <c r="C25" s="130">
        <f>'Биланс на состојба'!C28</f>
        <v>37352</v>
      </c>
      <c r="D25" s="134">
        <f>'Биланс на состојба'!D28</f>
        <v>119.33165074598256</v>
      </c>
    </row>
    <row r="26" spans="1:4" ht="14.25" thickTop="1" thickBot="1" x14ac:dyDescent="0.25">
      <c r="A26" s="133" t="s">
        <v>197</v>
      </c>
      <c r="B26" s="132">
        <f>'Биланс на состојба'!B29</f>
        <v>5071</v>
      </c>
      <c r="C26" s="132">
        <f>'Биланс на состојба'!C29</f>
        <v>3253</v>
      </c>
      <c r="D26" s="134">
        <f>'Биланс на состојба'!D29</f>
        <v>64.149083021100367</v>
      </c>
    </row>
    <row r="27" spans="1:4" ht="14.25" thickTop="1" thickBot="1" x14ac:dyDescent="0.25">
      <c r="A27" s="133" t="s">
        <v>337</v>
      </c>
      <c r="B27" s="132">
        <f>'Биланс на состојба'!B30</f>
        <v>717</v>
      </c>
      <c r="C27" s="132">
        <f>'Биланс на состојба'!C30</f>
        <v>1107</v>
      </c>
      <c r="D27" s="134">
        <f>'Биланс на состојба'!D30</f>
        <v>154.39330543933053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5591</v>
      </c>
      <c r="C29" s="132">
        <f>'Биланс на состојба'!C32</f>
        <v>8989</v>
      </c>
      <c r="D29" s="134">
        <f>'Биланс на состојба'!D32</f>
        <v>160.77624754069041</v>
      </c>
    </row>
    <row r="30" spans="1:4" ht="14.25" thickTop="1" thickBot="1" x14ac:dyDescent="0.25">
      <c r="A30" s="131" t="s">
        <v>338</v>
      </c>
      <c r="B30" s="132">
        <f>'Биланс на состојба'!B33</f>
        <v>22</v>
      </c>
      <c r="C30" s="132">
        <f>'Биланс на состојба'!C33</f>
        <v>22</v>
      </c>
      <c r="D30" s="134">
        <f>'Биланс на состојба'!D33</f>
        <v>100</v>
      </c>
    </row>
    <row r="31" spans="1:4" ht="14.25" thickTop="1" thickBot="1" x14ac:dyDescent="0.25">
      <c r="A31" s="137" t="s">
        <v>200</v>
      </c>
      <c r="B31" s="130">
        <f>'Биланс на состојба'!B34</f>
        <v>175248</v>
      </c>
      <c r="C31" s="130">
        <f>'Биланс на состојба'!C34</f>
        <v>178462</v>
      </c>
      <c r="D31" s="130">
        <f>'Биланс на состојба'!D34</f>
        <v>101.83397242764541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115464</v>
      </c>
      <c r="C34" s="130">
        <f>'Биланс на состојба'!C37</f>
        <v>117979</v>
      </c>
      <c r="D34" s="130">
        <f>'Биланс на состојба'!D37</f>
        <v>102.1781680870228</v>
      </c>
    </row>
    <row r="35" spans="1:4" ht="14.25" thickTop="1" thickBot="1" x14ac:dyDescent="0.25">
      <c r="A35" s="141" t="s">
        <v>339</v>
      </c>
      <c r="B35" s="132">
        <f>'Биланс на состојба'!B38</f>
        <v>166050</v>
      </c>
      <c r="C35" s="132">
        <f>'Биланс на состојба'!C38</f>
        <v>166050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752</v>
      </c>
      <c r="C36" s="132">
        <f>'Биланс на состојба'!C39</f>
        <v>736</v>
      </c>
      <c r="D36" s="134">
        <f>'Биланс на состојба'!D39</f>
        <v>97.872340425531917</v>
      </c>
    </row>
    <row r="37" spans="1:4" ht="14.25" thickTop="1" thickBot="1" x14ac:dyDescent="0.25">
      <c r="A37" s="131" t="s">
        <v>205</v>
      </c>
      <c r="B37" s="132">
        <f>'Биланс на состојба'!B40</f>
        <v>-52650</v>
      </c>
      <c r="C37" s="132">
        <f>'Биланс на состојба'!C40</f>
        <v>-49959</v>
      </c>
      <c r="D37" s="134">
        <f>'Биланс на состојба'!D40</f>
        <v>0</v>
      </c>
    </row>
    <row r="38" spans="1:4" ht="14.25" thickTop="1" thickBot="1" x14ac:dyDescent="0.25">
      <c r="A38" s="131" t="s">
        <v>206</v>
      </c>
      <c r="B38" s="132">
        <f>'Биланс на состојба'!B41</f>
        <v>1312</v>
      </c>
      <c r="C38" s="132">
        <f>'Биланс на состојба'!C41</f>
        <v>1152</v>
      </c>
      <c r="D38" s="134">
        <f>'Биланс на состојба'!D41</f>
        <v>87.804878048780495</v>
      </c>
    </row>
    <row r="39" spans="1:4" ht="14.25" thickTop="1" thickBot="1" x14ac:dyDescent="0.25">
      <c r="A39" s="143" t="s">
        <v>207</v>
      </c>
      <c r="B39" s="130">
        <f>'Биланс на состојба'!B42</f>
        <v>0</v>
      </c>
      <c r="C39" s="130">
        <f>'Биланс на состојба'!C42</f>
        <v>60483</v>
      </c>
      <c r="D39" s="130">
        <f>'Биланс на состојба'!D42</f>
        <v>0</v>
      </c>
    </row>
    <row r="40" spans="1:4" ht="14.25" thickTop="1" thickBot="1" x14ac:dyDescent="0.25">
      <c r="A40" s="137" t="s">
        <v>208</v>
      </c>
      <c r="B40" s="130">
        <f>'Биланс на состојба'!B43</f>
        <v>12276</v>
      </c>
      <c r="C40" s="130">
        <f>'Биланс на состојба'!C43</f>
        <v>14496</v>
      </c>
      <c r="D40" s="130">
        <f>'Биланс на состојба'!D43</f>
        <v>118.08406647116325</v>
      </c>
    </row>
    <row r="41" spans="1:4" ht="14.25" thickTop="1" thickBot="1" x14ac:dyDescent="0.25">
      <c r="A41" s="131" t="s">
        <v>209</v>
      </c>
      <c r="B41" s="132">
        <f>'Биланс на состојба'!B44</f>
        <v>5956</v>
      </c>
      <c r="C41" s="132">
        <f>'Биланс на состојба'!C44</f>
        <v>5098</v>
      </c>
      <c r="D41" s="134">
        <f>'Биланс на состојба'!D44</f>
        <v>85.594358629952993</v>
      </c>
    </row>
    <row r="42" spans="1:4" ht="14.25" thickTop="1" thickBot="1" x14ac:dyDescent="0.25">
      <c r="A42" s="133" t="s">
        <v>210</v>
      </c>
      <c r="B42" s="132">
        <f>'Биланс на состојба'!B45</f>
        <v>1377</v>
      </c>
      <c r="C42" s="132">
        <f>'Биланс на состојба'!C45</f>
        <v>4805</v>
      </c>
      <c r="D42" s="134">
        <f>'Биланс на состојба'!D45</f>
        <v>348.94698620188819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757</v>
      </c>
      <c r="C44" s="132">
        <f>'Биланс на состојба'!C47</f>
        <v>453</v>
      </c>
      <c r="D44" s="134">
        <f>'Биланс на состојба'!D47</f>
        <v>59.841479524438569</v>
      </c>
    </row>
    <row r="45" spans="1:4" ht="14.25" thickTop="1" thickBot="1" x14ac:dyDescent="0.25">
      <c r="A45" s="133" t="s">
        <v>340</v>
      </c>
      <c r="B45" s="134">
        <f>'Биланс на состојба'!B48</f>
        <v>0</v>
      </c>
      <c r="C45" s="134">
        <f>'Биланс на состојба'!C48</f>
        <v>0</v>
      </c>
      <c r="D45" s="134">
        <f>'Биланс на состојба'!D48</f>
        <v>0</v>
      </c>
    </row>
    <row r="46" spans="1:4" ht="14.25" thickTop="1" thickBot="1" x14ac:dyDescent="0.25">
      <c r="A46" s="133" t="s">
        <v>341</v>
      </c>
      <c r="B46" s="132">
        <f>'Биланс на состојба'!B49</f>
        <v>4186</v>
      </c>
      <c r="C46" s="132">
        <f>'Биланс на состојба'!C49</f>
        <v>4140</v>
      </c>
      <c r="D46" s="134">
        <f>'Биланс на состојба'!D49</f>
        <v>98.901098901098905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47508</v>
      </c>
      <c r="C48" s="130">
        <f>'Биланс на состојба'!C51</f>
        <v>45987</v>
      </c>
      <c r="D48" s="130">
        <f>'Биланс на состојба'!D51</f>
        <v>96.798433947966657</v>
      </c>
    </row>
    <row r="49" spans="1:4" ht="14.25" thickTop="1" thickBot="1" x14ac:dyDescent="0.25">
      <c r="A49" s="133" t="s">
        <v>214</v>
      </c>
      <c r="B49" s="132">
        <f>'Биланс на состојба'!B52</f>
        <v>47508</v>
      </c>
      <c r="C49" s="132">
        <f>'Биланс на состојба'!C52</f>
        <v>45987</v>
      </c>
      <c r="D49" s="134">
        <f>'Биланс на состојба'!D52</f>
        <v>96.798433947966657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175248</v>
      </c>
      <c r="C53" s="130">
        <f>'Биланс на состојба'!C56</f>
        <v>178462</v>
      </c>
      <c r="D53" s="130">
        <f>'Биланс на состојба'!D56</f>
        <v>101.83397242764541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ВВ ПОПОВА КУЛА АД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3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44672</v>
      </c>
      <c r="D11" s="130">
        <f>'Биланс на успех - природа'!D11</f>
        <v>50323</v>
      </c>
      <c r="E11" s="130">
        <f>'Биланс на успех - природа'!E11</f>
        <v>112.64998209169055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44672</v>
      </c>
      <c r="D12" s="134">
        <f>'Биланс на успех - природа'!D12</f>
        <v>50323</v>
      </c>
      <c r="E12" s="134">
        <f>'Биланс на успех - природа'!E12</f>
        <v>112.64998209169055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0</v>
      </c>
      <c r="D13" s="163">
        <f>'Биланс на успех - природа'!D13</f>
        <v>0</v>
      </c>
      <c r="E13" s="134">
        <f>'Биланс на успех - природа'!E13</f>
        <v>0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28811</v>
      </c>
      <c r="D16" s="163">
        <f>'Биланс на успех - природа'!D16</f>
        <v>23456</v>
      </c>
      <c r="E16" s="134">
        <f>'Биланс на успех - природа'!E16</f>
        <v>81.413349068064278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23456</v>
      </c>
      <c r="D17" s="163">
        <f>'Биланс на успех - природа'!D17</f>
        <v>30233</v>
      </c>
      <c r="E17" s="134">
        <f>'Биланс на успех - природа'!E17</f>
        <v>128.89239427012279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0</v>
      </c>
      <c r="D19" s="163">
        <f>'Биланс на успех - природа'!D19</f>
        <v>0</v>
      </c>
      <c r="E19" s="134">
        <f>'Биланс на успех - природа'!E19</f>
        <v>0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37876</v>
      </c>
      <c r="D20" s="130">
        <f>'Биланс на успех - природа'!D20</f>
        <v>53266</v>
      </c>
      <c r="E20" s="130">
        <f>'Биланс на успех - природа'!E20</f>
        <v>140.63259055866513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1935</v>
      </c>
      <c r="D21" s="163">
        <f>'Биланс на успех - природа'!D21</f>
        <v>355</v>
      </c>
      <c r="E21" s="134">
        <f>'Биланс на успех - природа'!E21</f>
        <v>18.34625322997416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17304</v>
      </c>
      <c r="D22" s="163">
        <f>'Биланс на успех - природа'!D22</f>
        <v>23945</v>
      </c>
      <c r="E22" s="134">
        <f>'Биланс на успех - природа'!E22</f>
        <v>138.3784096162737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0</v>
      </c>
      <c r="D24" s="163">
        <f>'Биланс на успех - природа'!D24</f>
        <v>0</v>
      </c>
      <c r="E24" s="134">
        <f>'Биланс на успех - природа'!E24</f>
        <v>0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5685</v>
      </c>
      <c r="D25" s="163">
        <f>'Биланс на успех - природа'!D25</f>
        <v>9580</v>
      </c>
      <c r="E25" s="134">
        <f>'Биланс на успех - природа'!E25</f>
        <v>168.51363236587511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7592</v>
      </c>
      <c r="D26" s="163">
        <f>'Биланс на успех - природа'!D26</f>
        <v>13969</v>
      </c>
      <c r="E26" s="134">
        <f>'Биланс на успех - природа'!E26</f>
        <v>183.99631190727081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5360</v>
      </c>
      <c r="D27" s="163">
        <f>'Биланс на успех - природа'!D27</f>
        <v>5417</v>
      </c>
      <c r="E27" s="134">
        <f>'Биланс на успех - природа'!E27</f>
        <v>101.06343283582089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0</v>
      </c>
      <c r="D31" s="163">
        <f>'Биланс на успех - природа'!D31</f>
        <v>0</v>
      </c>
      <c r="E31" s="134">
        <f>'Биланс на успех - природа'!E31</f>
        <v>0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1441</v>
      </c>
      <c r="D32" s="167">
        <f>'Биланс на успех - природа'!D32</f>
        <v>3834</v>
      </c>
      <c r="E32" s="167">
        <f>'Биланс на успех - природа'!E32</f>
        <v>266.06523247744622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86</v>
      </c>
      <c r="D33" s="167">
        <f>'Биланс на успех - природа'!D33</f>
        <v>494</v>
      </c>
      <c r="E33" s="130">
        <f>'Биланс на успех - природа'!E33</f>
        <v>574.41860465116281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86</v>
      </c>
      <c r="D34" s="163">
        <f>'Биланс на успех - природа'!D34</f>
        <v>494</v>
      </c>
      <c r="E34" s="134">
        <f>'Биланс на успех - природа'!E34</f>
        <v>574.41860465116281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1724</v>
      </c>
      <c r="D37" s="130">
        <f>'Биланс на успех - природа'!D37</f>
        <v>1761</v>
      </c>
      <c r="E37" s="130">
        <f>'Биланс на успех - природа'!E37</f>
        <v>102.1461716937355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1724</v>
      </c>
      <c r="D38" s="163">
        <f>'Биланс на успех - природа'!D38</f>
        <v>1761</v>
      </c>
      <c r="E38" s="134">
        <f>'Биланс на успех - природа'!E38</f>
        <v>102.1461716937355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-197</v>
      </c>
      <c r="D41" s="130">
        <f>'Биланс на успех - природа'!D41</f>
        <v>2567</v>
      </c>
      <c r="E41" s="130">
        <f>'Биланс на успех - природа'!E41</f>
        <v>0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-197</v>
      </c>
      <c r="D43" s="130">
        <f>'Биланс на успех - природа'!D43</f>
        <v>2567</v>
      </c>
      <c r="E43" s="130">
        <f>'Биланс на успех - природа'!E43</f>
        <v>0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4</v>
      </c>
      <c r="E44" s="134">
        <f>'Биланс на успех - природа'!E44</f>
        <v>0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-197</v>
      </c>
      <c r="D45" s="130">
        <f>'Биланс на успех - природа'!D45</f>
        <v>2563</v>
      </c>
      <c r="E45" s="130">
        <f>'Биланс на успех - природа'!E45</f>
        <v>0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-65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-132</v>
      </c>
      <c r="D47" s="130">
        <f>'Биланс на успех - природа'!D47</f>
        <v>2563</v>
      </c>
      <c r="E47" s="130">
        <f>'Биланс на успех - природа'!E47</f>
        <v>0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-197</v>
      </c>
      <c r="D49" s="130">
        <f>'Биланс на успех - природа'!D49</f>
        <v>2563</v>
      </c>
      <c r="E49" s="130">
        <f>'Биланс на успех - природа'!E49</f>
        <v>0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ВВ ПОПОВА КУЛА АД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2927</v>
      </c>
      <c r="C8" s="178">
        <f>'Паричен тек'!C9</f>
        <v>2977.5985002389971</v>
      </c>
      <c r="D8" s="178">
        <f>'Паричен тек'!D9</f>
        <v>101.72868125175938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-197</v>
      </c>
      <c r="C9" s="180">
        <f>'Паричен тек'!C10</f>
        <v>2563</v>
      </c>
      <c r="D9" s="180">
        <f>'Паричен тек'!D10</f>
        <v>0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5360</v>
      </c>
      <c r="C11" s="182">
        <f>'Паричен тек'!C12</f>
        <v>5418</v>
      </c>
      <c r="D11" s="182">
        <f>'Паричен тек'!D12</f>
        <v>101.08208955223881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5187</v>
      </c>
      <c r="C13" s="182">
        <f>'Паричен тек'!C14</f>
        <v>-6050.1911150410024</v>
      </c>
      <c r="D13" s="182">
        <f>'Паричен тек'!D14</f>
        <v>-116.64143271719689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1874</v>
      </c>
      <c r="C14" s="182">
        <f>'Паричен тек'!C15</f>
        <v>1818.0432593350001</v>
      </c>
      <c r="D14" s="182">
        <f>'Паричен тек'!D15</f>
        <v>97.014047990128077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611</v>
      </c>
      <c r="C16" s="182">
        <f>'Паричен тек'!C17</f>
        <v>-389.58601921600001</v>
      </c>
      <c r="D16" s="182">
        <f>'Паричен тек'!D17</f>
        <v>-63.76203260490999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-9098</v>
      </c>
      <c r="C18" s="182">
        <f>'Паричен тек'!C19</f>
        <v>-1587.6676248390004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130</v>
      </c>
      <c r="C20" s="182">
        <f>'Паричен тек'!C21</f>
        <v>1206</v>
      </c>
      <c r="D20" s="182">
        <f>'Паричен тек'!D21</f>
        <v>927.69230769230774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-940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-1774</v>
      </c>
      <c r="C28" s="178">
        <f>'Паричен тек'!C29</f>
        <v>-660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-1774</v>
      </c>
      <c r="C29" s="182">
        <f>'Паричен тек'!C30</f>
        <v>-611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-49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-757</v>
      </c>
      <c r="C38" s="178">
        <f>'Паричен тек'!C39</f>
        <v>1080.0830000000001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-757</v>
      </c>
      <c r="C40" s="182">
        <f>'Паричен тек'!C41</f>
        <v>1080.0830000000001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396</v>
      </c>
      <c r="C46" s="178">
        <f>'Паричен тек'!C47</f>
        <v>3397.6815002389972</v>
      </c>
      <c r="D46" s="178">
        <f>'Паричен тек'!D47</f>
        <v>858.00037884823155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5195</v>
      </c>
      <c r="C47" s="182">
        <f>'Паричен тек'!C48</f>
        <v>5591</v>
      </c>
      <c r="D47" s="182">
        <f>'Паричен тек'!D48</f>
        <v>107.62271414821944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5591</v>
      </c>
      <c r="C48" s="178">
        <f>'Паричен тек'!C49</f>
        <v>8988.6815002389976</v>
      </c>
      <c r="D48" s="178">
        <f>'Паричен тек'!D49</f>
        <v>160.77055088962615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ВВ ПОПОВА КУЛА АД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166050</v>
      </c>
      <c r="C7" s="192">
        <f>Капитал!C9</f>
        <v>0</v>
      </c>
      <c r="D7" s="192">
        <f>Капитал!D9</f>
        <v>750</v>
      </c>
      <c r="E7" s="192">
        <f>Капитал!E9</f>
        <v>-52727</v>
      </c>
      <c r="F7" s="192">
        <f>Капитал!F9</f>
        <v>1334</v>
      </c>
      <c r="G7" s="193">
        <f>Капитал!G9</f>
        <v>115407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-132</v>
      </c>
      <c r="F12" s="195">
        <f>Капитал!F14</f>
        <v>-65</v>
      </c>
      <c r="G12" s="193">
        <f>Капитал!G14</f>
        <v>-197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2</v>
      </c>
      <c r="E25" s="197">
        <f>Капитал!E27</f>
        <v>209</v>
      </c>
      <c r="F25" s="197">
        <f>Капитал!F27</f>
        <v>43</v>
      </c>
      <c r="G25" s="193">
        <f>Капитал!G27</f>
        <v>254</v>
      </c>
    </row>
    <row r="26" spans="1:7" ht="14.25" thickTop="1" thickBot="1" x14ac:dyDescent="0.25">
      <c r="A26" s="198" t="s">
        <v>156</v>
      </c>
      <c r="B26" s="199">
        <f>Капитал!B28</f>
        <v>166050</v>
      </c>
      <c r="C26" s="199">
        <f>Капитал!C28</f>
        <v>0</v>
      </c>
      <c r="D26" s="199">
        <f>Капитал!D28</f>
        <v>752</v>
      </c>
      <c r="E26" s="199">
        <f>Капитал!E28</f>
        <v>-52650</v>
      </c>
      <c r="F26" s="199">
        <f>Капитал!F28</f>
        <v>1312</v>
      </c>
      <c r="G26" s="199">
        <f>Капитал!G28</f>
        <v>115464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2563</v>
      </c>
      <c r="F31" s="195">
        <f>Капитал!F33</f>
        <v>0</v>
      </c>
      <c r="G31" s="201">
        <f>Капитал!G33</f>
        <v>2563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-16</v>
      </c>
      <c r="E44" s="197">
        <f>Капитал!E46</f>
        <v>128</v>
      </c>
      <c r="F44" s="197">
        <f>Капитал!F46</f>
        <v>-160</v>
      </c>
      <c r="G44" s="201">
        <f>Капитал!G46</f>
        <v>-48</v>
      </c>
    </row>
    <row r="45" spans="1:7" ht="14.25" thickTop="1" thickBot="1" x14ac:dyDescent="0.25">
      <c r="A45" s="198" t="s">
        <v>158</v>
      </c>
      <c r="B45" s="199">
        <f>Капитал!B47</f>
        <v>166050</v>
      </c>
      <c r="C45" s="199">
        <f>Капитал!C47</f>
        <v>0</v>
      </c>
      <c r="D45" s="199">
        <f>Капитал!D47</f>
        <v>736</v>
      </c>
      <c r="E45" s="199">
        <f>Капитал!E47</f>
        <v>-49959</v>
      </c>
      <c r="F45" s="199">
        <f>Капитал!F47</f>
        <v>1152</v>
      </c>
      <c r="G45" s="199">
        <f>Капитал!G47</f>
        <v>117979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Bojan Simovski</cp:lastModifiedBy>
  <cp:lastPrinted>2014-03-28T14:30:06Z</cp:lastPrinted>
  <dcterms:created xsi:type="dcterms:W3CDTF">2008-02-12T15:15:13Z</dcterms:created>
  <dcterms:modified xsi:type="dcterms:W3CDTF">2023-03-30T07:28:37Z</dcterms:modified>
</cp:coreProperties>
</file>