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25" l="1"/>
  <c r="B27" i="25" l="1"/>
  <c r="B24" i="24" s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E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D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0" i="25"/>
  <c r="D47" i="24" s="1"/>
  <c r="D49" i="25"/>
  <c r="D46" i="24" s="1"/>
  <c r="D48" i="25"/>
  <c r="D45" i="24" s="1"/>
  <c r="D47" i="25"/>
  <c r="D46" i="25"/>
  <c r="D43" i="24" s="1"/>
  <c r="D45" i="25"/>
  <c r="D42" i="24" s="1"/>
  <c r="D44" i="25"/>
  <c r="D41" i="24" s="1"/>
  <c r="C43" i="25"/>
  <c r="B43" i="25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/>
  <c r="C27" i="25"/>
  <c r="D27" i="25" s="1"/>
  <c r="D24" i="24" s="1"/>
  <c r="C24" i="24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1" i="25" s="1"/>
  <c r="B13" i="25"/>
  <c r="D13" i="25" s="1"/>
  <c r="D10" i="24" s="1"/>
  <c r="D12" i="25"/>
  <c r="D9" i="24"/>
  <c r="B9" i="7"/>
  <c r="D9" i="7" s="1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/>
  <c r="D16" i="7"/>
  <c r="D15" i="6" s="1"/>
  <c r="D17" i="7"/>
  <c r="D16" i="6"/>
  <c r="D18" i="7"/>
  <c r="D17" i="6" s="1"/>
  <c r="D19" i="7"/>
  <c r="D18" i="6"/>
  <c r="D20" i="7"/>
  <c r="D19" i="6" s="1"/>
  <c r="D21" i="7"/>
  <c r="D20" i="6" s="1"/>
  <c r="D22" i="7"/>
  <c r="D21" i="6" s="1"/>
  <c r="D23" i="7"/>
  <c r="D22" i="6"/>
  <c r="D24" i="7"/>
  <c r="D23" i="6"/>
  <c r="D25" i="7"/>
  <c r="D24" i="6"/>
  <c r="D26" i="7"/>
  <c r="D25" i="6" s="1"/>
  <c r="D27" i="7"/>
  <c r="D28" i="7"/>
  <c r="D27" i="6" s="1"/>
  <c r="D10" i="7"/>
  <c r="D9" i="6" s="1"/>
  <c r="B39" i="7"/>
  <c r="C9" i="7"/>
  <c r="C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C47" i="7" s="1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E33" i="22"/>
  <c r="E33" i="20" s="1"/>
  <c r="D29" i="7"/>
  <c r="D28" i="6" s="1"/>
  <c r="B42" i="25"/>
  <c r="B39" i="24" s="1"/>
  <c r="B48" i="24"/>
  <c r="B16" i="24"/>
  <c r="B47" i="12" l="1"/>
  <c r="B45" i="13" s="1"/>
  <c r="G28" i="12"/>
  <c r="G47" i="12" s="1"/>
  <c r="G45" i="13" s="1"/>
  <c r="B47" i="7"/>
  <c r="B46" i="6" s="1"/>
  <c r="D51" i="25"/>
  <c r="D48" i="24" s="1"/>
  <c r="D37" i="25"/>
  <c r="D34" i="24" s="1"/>
  <c r="C34" i="24"/>
  <c r="B40" i="24"/>
  <c r="B53" i="24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9" i="7"/>
  <c r="C48" i="6" s="1"/>
  <c r="C46" i="6"/>
  <c r="C8" i="24"/>
  <c r="C34" i="25"/>
  <c r="C31" i="24" s="1"/>
  <c r="C40" i="24"/>
  <c r="D12" i="20"/>
  <c r="B38" i="6"/>
  <c r="B10" i="24"/>
  <c r="B11" i="25"/>
  <c r="C10" i="24"/>
  <c r="D26" i="13"/>
  <c r="E47" i="12"/>
  <c r="E45" i="13" s="1"/>
  <c r="G26" i="13" l="1"/>
  <c r="B49" i="7"/>
  <c r="D49" i="7" s="1"/>
  <c r="D48" i="6" s="1"/>
  <c r="D47" i="7"/>
  <c r="D46" i="6" s="1"/>
  <c r="C56" i="25"/>
  <c r="C53" i="24" s="1"/>
  <c r="D56" i="25"/>
  <c r="D53" i="24" s="1"/>
  <c r="D42" i="25"/>
  <c r="D39" i="24" s="1"/>
  <c r="C32" i="22"/>
  <c r="C41" i="22" s="1"/>
  <c r="C11" i="20"/>
  <c r="D32" i="20"/>
  <c r="D41" i="22"/>
  <c r="D11" i="25"/>
  <c r="D8" i="24" s="1"/>
  <c r="B34" i="25"/>
  <c r="B8" i="24"/>
  <c r="B48" i="6"/>
  <c r="E32" i="22" l="1"/>
  <c r="E32" i="20" s="1"/>
  <c r="C32" i="20"/>
  <c r="E41" i="22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<sst xmlns="http://schemas.openxmlformats.org/spreadsheetml/2006/main" count="475" uniqueCount="381">
  <si>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</si>
  <si>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</si>
  <si>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</si>
  <si>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</si>
  <si>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</si>
  <si>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</si>
  <si>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</si>
  <si>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</si>
  <si>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</si>
  <si>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</si>
  <si>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</si>
  <si>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</si>
  <si>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</si>
  <si>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</si>
  <si>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</si>
  <si>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</si>
  <si>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</si>
  <si>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</si>
  <si>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</si>
  <si>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</si>
  <si>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</si>
  <si>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</si>
  <si>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</si>
  <si>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</si>
  <si>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</si>
  <si>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</si>
  <si>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</si>
  <si>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</si>
  <si>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</si>
  <si>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</si>
  <si>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</si>
  <si>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</si>
  <si>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</si>
  <si>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</si>
  <si>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</si>
  <si>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</si>
  <si>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</si>
  <si>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</si>
  <si>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</si>
  <si>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</si>
  <si>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</si>
  <si>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</si>
  <si>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</si>
  <si>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</si>
  <si>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</si>
  <si>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</si>
  <si>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</si>
  <si>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</si>
  <si>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</si>
  <si>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</si>
  <si>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</si>
  <si>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</si>
  <si>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</si>
  <si>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</si>
  <si>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</si>
  <si>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</si>
  <si>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</si>
  <si>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</si>
  <si>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</si>
  <si>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</si>
  <si>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</si>
  <si>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</si>
  <si>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</si>
  <si>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</si>
  <si>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</si>
  <si>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</si>
  <si>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</si>
  <si>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</si>
  <si>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</si>
  <si>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</si>
  <si>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</si>
  <si>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</si>
  <si>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</si>
  <si>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</si>
  <si>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</si>
  <si>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</si>
  <si>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</si>
  <si>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</si>
  <si>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</si>
  <si>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</si>
  <si>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</si>
  <si>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</si>
  <si>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</si>
  <si>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</si>
  <si>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</si>
  <si>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</si>
  <si>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</si>
  <si>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</si>
  <si>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</si>
  <si>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</si>
  <si>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</si>
  <si>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</si>
  <si>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</si>
  <si>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</si>
  <si>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</si>
  <si>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</si>
  <si>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</si>
  <si>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</si>
  <si>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</si>
  <si>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</si>
  <si>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</si>
  <si>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</si>
  <si>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</si>
  <si>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</si>
  <si>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</si>
  <si>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</si>
  <si>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</si>
  <si>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</si>
  <si>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</si>
  <si>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</si>
  <si>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</si>
  <si>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</si>
  <si>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</si>
  <si>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</si>
  <si>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</si>
  <si>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</si>
  <si>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</si>
  <si>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</si>
  <si>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</si>
  <si>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</si>
  <si>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</si>
  <si>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</si>
  <si>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</si>
  <si>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</si>
  <si>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</si>
  <si>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</si>
  <si>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</si>
  <si>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</si>
  <si>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</si>
  <si>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</si>
  <si>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</si>
  <si>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</si>
  <si>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</si>
  <si>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</si>
  <si>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</si>
  <si>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</si>
  <si>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</si>
  <si>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</si>
  <si>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</si>
  <si>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</si>
  <si>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</si>
  <si>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</si>
  <si>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</si>
  <si>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</si>
  <si>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</si>
  <si>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</si>
  <si>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</si>
  <si>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</si>
  <si>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</si>
  <si>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</si>
  <si>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</si>
  <si>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</si>
  <si>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</si>
  <si>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</si>
  <si>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</si>
  <si>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</si>
  <si>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</si>
  <si>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</si>
  <si>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</si>
  <si>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</si>
  <si>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</si>
  <si>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</si>
  <si>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</si>
  <si>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</si>
  <si>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</si>
  <si>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</si>
  <si>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</si>
  <si>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</si>
  <si>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</si>
  <si>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</si>
  <si>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</si>
  <si>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</si>
  <si>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</si>
  <si>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</si>
  <si>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</si>
  <si>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</si>
  <si>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</si>
  <si>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</si>
  <si>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</si>
  <si>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</si>
  <si>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</si>
  <si>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</si>
  <si>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</si>
  <si>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</si>
  <si>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</si>
  <si>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</si>
  <si>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</si>
  <si>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</si>
  <si>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</si>
  <si>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</si>
  <si>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</si>
  <si>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</si>
  <si>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</si>
  <si>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</si>
  <si>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</si>
  <si>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</si>
  <si>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</si>
  <si>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</si>
  <si>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</si>
  <si>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</si>
  <si>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</si>
  <si>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</si>
  <si>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</si>
  <si>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</si>
  <si>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</si>
  <si>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</si>
  <si>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</si>
  <si>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</si>
  <si>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</si>
  <si>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</si>
  <si>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</si>
  <si>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</si>
  <si>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</si>
  <si>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</si>
  <si>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</si>
  <si>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</si>
  <si>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</si>
  <si>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</si>
  <si>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</si>
  <si>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</si>
  <si>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</si>
  <si>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</si>
  <si>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</si>
  <si>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</si>
  <si>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</si>
  <si>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</si>
  <si>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</si>
  <si>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</si>
  <si>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</si>
  <si>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</si>
  <si>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</si>
  <si>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</si>
  <si>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</si>
  <si>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</si>
  <si>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</si>
  <si>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</si>
  <si>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</si>
  <si>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</si>
  <si>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</si>
  <si>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</si>
  <si>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</si>
  <si>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</si>
  <si>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</si>
  <si>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</si>
  <si>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</si>
  <si>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</si>
  <si>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</si>
  <si>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</si>
  <si>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</si>
  <si>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</si>
  <si>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</si>
  <si>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</si>
  <si>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</si>
  <si>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</si>
  <si>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</si>
  <si>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</si>
  <si>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</si>
  <si>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</si>
  <si>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</si>
  <si>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</si>
  <si>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</si>
  <si>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</si>
  <si>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</si>
  <si>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</si>
  <si>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</si>
  <si>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</si>
  <si>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</si>
  <si>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</si>
  <si>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</si>
  <si>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</si>
  <si>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</si>
  <si>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</si>
  <si>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</si>
  <si>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</si>
  <si>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</si>
  <si>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</si>
  <si>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</si>
  <si>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</si>
  <si>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</si>
  <si>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</si>
  <si>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</si>
  <si>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</si>
  <si>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</si>
  <si>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</si>
  <si>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</si>
  <si>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</si>
  <si>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</si>
  <si>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</si>
  <si>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</si>
  <si>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</si>
  <si>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</si>
  <si>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</si>
  <si>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</si>
  <si>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</si>
  <si>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</si>
  <si>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</si>
  <si>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</si>
  <si>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</si>
  <si>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</si>
  <si>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</si>
  <si>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</si>
  <si>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</si>
  <si>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</si>
  <si>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</si>
  <si>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</si>
  <si>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</si>
  <si>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</si>
  <si>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</si>
  <si>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</si>
  <si>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</si>
  <si>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</si>
  <si>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</si>
  <si>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</si>
  <si>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</si>
  <si>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</si>
  <si>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</si>
  <si>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</si>
  <si>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</si>
  <si>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</si>
  <si>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</si>
  <si>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</si>
  <si>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</si>
  <si>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</si>
  <si>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</si>
  <si>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</si>
  <si>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</si>
  <si>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</si>
  <si>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</si>
  <si>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</si>
  <si>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</si>
  <si>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</si>
  <si>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</si>
  <si>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</si>
  <si>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</si>
  <si>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</si>
  <si>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</si>
  <si>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</si>
  <si>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</si>
  <si>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</si>
  <si>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</si>
  <si>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</si>
  <si>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</si>
  <si>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</si>
  <si>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</si>
  <si>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</si>
  <si>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</si>
  <si>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</si>
  <si>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</si>
  <si>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</si>
  <si>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</si>
  <si>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</si>
  <si>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</si>
  <si>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</si>
  <si>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</si>
  <si>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</si>
  <si>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</si>
  <si>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</si>
  <si>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</si>
  <si>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</si>
  <si>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</si>
  <si>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</si>
  <si>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</si>
  <si>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</si>
  <si>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</si>
  <si>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</si>
  <si>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</si>
  <si>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</si>
  <si>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</si>
  <si>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</si>
  <si>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</si>
  <si>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</si>
  <si>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</si>
  <si>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</si>
  <si>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</si>
  <si>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</si>
  <si>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</si>
  <si>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</si>
  <si>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</si>
  <si>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</si>
  <si>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</si>
  <si>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АД Оранжерии - Хамзали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</si>
</sst>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3" workbookViewId="0">
      <selection activeCell="C18" sqref="C18:G18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5613779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308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2023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zoomScale="120" workbookViewId="0">
      <selection activeCell="C47" sqref="C47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АД Оранжерии - Хамзали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317</v>
      </c>
      <c r="B3" s="101">
        <f>'ФИ-Почетна'!$C$23</f>
        <v>2023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1103064</v>
      </c>
      <c r="C11" s="75">
        <f>C12+C13+C18+C19+C25+C26</f>
        <v>1299186</v>
      </c>
      <c r="D11" s="75">
        <f t="shared" ref="D11:D35" si="0">IF(B11&lt;=0,0,C11/B11*100)</f>
        <v>117.77974804725746</v>
      </c>
      <c r="F11" s="111"/>
    </row>
    <row r="12" spans="1:6" ht="14.25" thickTop="1" thickBot="1" x14ac:dyDescent="0.25">
      <c r="A12" s="87" t="s">
        <v>160</v>
      </c>
      <c r="B12" s="94"/>
      <c r="C12" s="94"/>
      <c r="D12" s="75">
        <f t="shared" si="0"/>
        <v>0</v>
      </c>
      <c r="F12" s="111"/>
    </row>
    <row r="13" spans="1:6" ht="14.25" thickTop="1" thickBot="1" x14ac:dyDescent="0.25">
      <c r="A13" s="87" t="s">
        <v>294</v>
      </c>
      <c r="B13" s="75">
        <f>SUM(B14:B17)</f>
        <v>1103064</v>
      </c>
      <c r="C13" s="75">
        <f>SUM(C14:C17)</f>
        <v>1299186</v>
      </c>
      <c r="D13" s="75">
        <f t="shared" si="0"/>
        <v>117.77974804725746</v>
      </c>
      <c r="F13" s="111"/>
    </row>
    <row r="14" spans="1:6" ht="14.25" thickTop="1" thickBot="1" x14ac:dyDescent="0.25">
      <c r="A14" s="88" t="s">
        <v>298</v>
      </c>
      <c r="B14" s="77">
        <v>1006049</v>
      </c>
      <c r="C14" s="77">
        <v>1199773</v>
      </c>
      <c r="D14" s="76">
        <f t="shared" si="0"/>
        <v>119.2559209342686</v>
      </c>
      <c r="F14" s="111"/>
    </row>
    <row r="15" spans="1:6" ht="27" thickTop="1" thickBot="1" x14ac:dyDescent="0.25">
      <c r="A15" s="88" t="s">
        <v>259</v>
      </c>
      <c r="B15" s="77">
        <v>97015</v>
      </c>
      <c r="C15" s="77">
        <v>99413</v>
      </c>
      <c r="D15" s="76">
        <f t="shared" si="0"/>
        <v>102.47178271401329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0</v>
      </c>
      <c r="C19" s="75">
        <f>SUM(C20:C24)</f>
        <v>0</v>
      </c>
      <c r="D19" s="75">
        <f t="shared" si="0"/>
        <v>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150660</v>
      </c>
      <c r="C27" s="75">
        <f>SUM(C28:C33)</f>
        <v>119303</v>
      </c>
      <c r="D27" s="75">
        <f t="shared" si="0"/>
        <v>79.186910925262183</v>
      </c>
      <c r="F27" s="111"/>
    </row>
    <row r="28" spans="1:6" ht="14.25" thickTop="1" thickBot="1" x14ac:dyDescent="0.25">
      <c r="A28" s="89" t="s">
        <v>166</v>
      </c>
      <c r="B28" s="77">
        <v>91196</v>
      </c>
      <c r="C28" s="77">
        <v>78139</v>
      </c>
      <c r="D28" s="76">
        <f t="shared" si="0"/>
        <v>85.682486073950614</v>
      </c>
      <c r="F28" s="111"/>
    </row>
    <row r="29" spans="1:6" ht="15.75" customHeight="1" thickTop="1" thickBot="1" x14ac:dyDescent="0.25">
      <c r="A29" s="89" t="s">
        <v>167</v>
      </c>
      <c r="B29" s="77">
        <v>46555</v>
      </c>
      <c r="C29" s="77">
        <v>38253</v>
      </c>
      <c r="D29" s="76">
        <f t="shared" si="0"/>
        <v>82.167328965739443</v>
      </c>
      <c r="F29" s="111"/>
    </row>
    <row r="30" spans="1:6" ht="14.25" thickTop="1" thickBot="1" x14ac:dyDescent="0.25">
      <c r="A30" s="89" t="s">
        <v>168</v>
      </c>
      <c r="B30" s="77"/>
      <c r="C30" s="77"/>
      <c r="D30" s="76">
        <f t="shared" si="0"/>
        <v>0</v>
      </c>
      <c r="F30" s="111"/>
    </row>
    <row r="31" spans="1:6" ht="14.25" thickTop="1" thickBot="1" x14ac:dyDescent="0.25">
      <c r="A31" s="89" t="s">
        <v>169</v>
      </c>
      <c r="B31" s="77"/>
      <c r="C31" s="77"/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12909</v>
      </c>
      <c r="C32" s="77">
        <v>2911</v>
      </c>
      <c r="D32" s="76">
        <f t="shared" si="0"/>
        <v>22.55015880393524</v>
      </c>
      <c r="F32" s="111"/>
    </row>
    <row r="33" spans="1:6" ht="14.25" thickTop="1" thickBot="1" x14ac:dyDescent="0.25">
      <c r="A33" s="89" t="s">
        <v>302</v>
      </c>
      <c r="B33" s="77"/>
      <c r="C33" s="77"/>
      <c r="D33" s="76">
        <f t="shared" si="0"/>
        <v>0</v>
      </c>
      <c r="F33" s="111"/>
    </row>
    <row r="34" spans="1:6" ht="14.25" thickTop="1" thickBot="1" x14ac:dyDescent="0.25">
      <c r="A34" s="90" t="s">
        <v>173</v>
      </c>
      <c r="B34" s="75">
        <f>B11+B27</f>
        <v>1253724</v>
      </c>
      <c r="C34" s="75">
        <f>C11+C27</f>
        <v>1418489</v>
      </c>
      <c r="D34" s="75">
        <f t="shared" si="0"/>
        <v>113.14204721294321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614693</v>
      </c>
      <c r="C37" s="75">
        <f>(SUM(C38:C41))</f>
        <v>639229</v>
      </c>
      <c r="D37" s="75">
        <f t="shared" ref="D37:D57" si="1">IF(B37&lt;=0,0,C37/B37*100)</f>
        <v>103.99158604376493</v>
      </c>
      <c r="F37" s="111"/>
    </row>
    <row r="38" spans="1:6" ht="14.25" thickTop="1" thickBot="1" x14ac:dyDescent="0.25">
      <c r="A38" s="88" t="s">
        <v>299</v>
      </c>
      <c r="B38" s="77">
        <v>225648</v>
      </c>
      <c r="C38" s="77">
        <v>225648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43640</v>
      </c>
      <c r="C39" s="77">
        <v>44766</v>
      </c>
      <c r="D39" s="76">
        <f t="shared" si="1"/>
        <v>102.5802016498625</v>
      </c>
      <c r="F39" s="111"/>
    </row>
    <row r="40" spans="1:6" ht="14.25" thickTop="1" thickBot="1" x14ac:dyDescent="0.25">
      <c r="A40" s="88" t="s">
        <v>128</v>
      </c>
      <c r="B40" s="77">
        <v>345405</v>
      </c>
      <c r="C40" s="77">
        <v>368815</v>
      </c>
      <c r="D40" s="76">
        <f t="shared" si="1"/>
        <v>106.77755099086579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639031</v>
      </c>
      <c r="C42" s="75">
        <f>C43+C51</f>
        <v>779260</v>
      </c>
      <c r="D42" s="75">
        <f t="shared" si="1"/>
        <v>121.94400584635174</v>
      </c>
      <c r="F42" s="111"/>
    </row>
    <row r="43" spans="1:6" ht="14.25" thickTop="1" thickBot="1" x14ac:dyDescent="0.25">
      <c r="A43" s="90" t="s">
        <v>178</v>
      </c>
      <c r="B43" s="75">
        <f>SUM(B44:B50)</f>
        <v>342220</v>
      </c>
      <c r="C43" s="75">
        <f>SUM(C44:C50)</f>
        <v>474818</v>
      </c>
      <c r="D43" s="75">
        <f t="shared" si="1"/>
        <v>138.74642043130149</v>
      </c>
      <c r="F43" s="111"/>
    </row>
    <row r="44" spans="1:6" ht="14.25" thickTop="1" thickBot="1" x14ac:dyDescent="0.25">
      <c r="A44" s="88" t="s">
        <v>179</v>
      </c>
      <c r="B44" s="77">
        <v>71412</v>
      </c>
      <c r="C44" s="77">
        <v>97467</v>
      </c>
      <c r="D44" s="76">
        <f t="shared" si="1"/>
        <v>136.48546462779365</v>
      </c>
      <c r="F44" s="107"/>
    </row>
    <row r="45" spans="1:6" ht="14.25" thickTop="1" thickBot="1" x14ac:dyDescent="0.25">
      <c r="A45" s="89" t="s">
        <v>266</v>
      </c>
      <c r="B45" s="77">
        <v>237047</v>
      </c>
      <c r="C45" s="77">
        <v>370551</v>
      </c>
      <c r="D45" s="76">
        <f t="shared" si="1"/>
        <v>156.31963281543321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3761</v>
      </c>
      <c r="C47" s="77">
        <v>1600</v>
      </c>
      <c r="D47" s="76">
        <f t="shared" si="1"/>
        <v>42.541877160329697</v>
      </c>
      <c r="F47" s="107"/>
    </row>
    <row r="48" spans="1:6" ht="14.25" thickTop="1" thickBot="1" x14ac:dyDescent="0.25">
      <c r="A48" s="89" t="s">
        <v>267</v>
      </c>
      <c r="B48" s="77">
        <v>30000</v>
      </c>
      <c r="C48" s="77">
        <v>5200</v>
      </c>
      <c r="D48" s="76">
        <f t="shared" si="1"/>
        <v>17.333333333333336</v>
      </c>
    </row>
    <row r="49" spans="1:4" ht="14.25" thickTop="1" thickBot="1" x14ac:dyDescent="0.25">
      <c r="A49" s="89" t="s">
        <v>303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296811</v>
      </c>
      <c r="C51" s="75">
        <f>SUM(C52:C55)</f>
        <v>304442</v>
      </c>
      <c r="D51" s="75">
        <f t="shared" si="1"/>
        <v>102.57099635795169</v>
      </c>
    </row>
    <row r="52" spans="1:4" ht="17.25" customHeight="1" thickTop="1" thickBot="1" x14ac:dyDescent="0.25">
      <c r="A52" s="89" t="s">
        <v>326</v>
      </c>
      <c r="B52" s="77">
        <v>296811</v>
      </c>
      <c r="C52" s="77">
        <v>304442</v>
      </c>
      <c r="D52" s="76">
        <f t="shared" si="1"/>
        <v>102.57099635795169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B37+B42</f>
        <v>1253724</v>
      </c>
      <c r="C56" s="75">
        <f>C37+C42</f>
        <v>1418489</v>
      </c>
      <c r="D56" s="75">
        <f t="shared" si="1"/>
        <v>113.14204721294321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4" zoomScale="120" zoomScaleNormal="120" workbookViewId="0">
      <selection activeCell="D40" sqref="D40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АД Оранжерии - Хамзали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319548</v>
      </c>
      <c r="D11" s="75">
        <f>D12+D18+D19</f>
        <v>327684</v>
      </c>
      <c r="E11" s="75">
        <f>IF(C11&lt;=0,0,D11/C11*100)</f>
        <v>102.54609636111007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319548</v>
      </c>
      <c r="D12" s="76">
        <f>SUM(D13:D14)</f>
        <v>327684</v>
      </c>
      <c r="E12" s="76">
        <f t="shared" ref="E12:E49" si="0">IF(C12&lt;=0,0,D12/C12*100)</f>
        <v>102.54609636111007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243954</v>
      </c>
      <c r="D13" s="77">
        <v>315186</v>
      </c>
      <c r="E13" s="76">
        <f t="shared" si="0"/>
        <v>129.1989473425318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75594</v>
      </c>
      <c r="D14" s="77">
        <v>12498</v>
      </c>
      <c r="E14" s="76">
        <f t="shared" si="0"/>
        <v>16.533058179220571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34736</v>
      </c>
      <c r="D16" s="77">
        <v>42897</v>
      </c>
      <c r="E16" s="76">
        <f t="shared" si="0"/>
        <v>123.49435743896822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42897</v>
      </c>
      <c r="D17" s="77">
        <v>21139</v>
      </c>
      <c r="E17" s="76">
        <f t="shared" si="0"/>
        <v>49.278504324311726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/>
      <c r="D19" s="77"/>
      <c r="E19" s="76">
        <f t="shared" si="0"/>
        <v>0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198758</v>
      </c>
      <c r="D20" s="75">
        <f>SUM(D21:D31)</f>
        <v>167320</v>
      </c>
      <c r="E20" s="75">
        <f t="shared" si="0"/>
        <v>84.182775032954652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16540</v>
      </c>
      <c r="D21" s="77">
        <v>7539</v>
      </c>
      <c r="E21" s="76">
        <f t="shared" si="0"/>
        <v>45.580411124546558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76161</v>
      </c>
      <c r="D22" s="77">
        <v>34317</v>
      </c>
      <c r="E22" s="76">
        <f t="shared" si="0"/>
        <v>45.058494505061645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38965</v>
      </c>
      <c r="D24" s="77">
        <v>41763</v>
      </c>
      <c r="E24" s="76">
        <f t="shared" si="0"/>
        <v>107.18080328499934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15238</v>
      </c>
      <c r="D25" s="77">
        <v>18964</v>
      </c>
      <c r="E25" s="76">
        <f t="shared" si="0"/>
        <v>124.4520278251739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19277</v>
      </c>
      <c r="D26" s="77">
        <v>23574</v>
      </c>
      <c r="E26" s="76">
        <f t="shared" si="0"/>
        <v>122.29081288582249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/>
      <c r="D27" s="77"/>
      <c r="E27" s="76">
        <f t="shared" si="0"/>
        <v>0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32577</v>
      </c>
      <c r="D31" s="77">
        <v>41163</v>
      </c>
      <c r="E31" s="76">
        <f t="shared" si="0"/>
        <v>126.35601804954415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128951</v>
      </c>
      <c r="D32" s="79">
        <f>D11-D20-D16+D17</f>
        <v>138606</v>
      </c>
      <c r="E32" s="79">
        <f t="shared" si="0"/>
        <v>107.48734015246102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0</v>
      </c>
      <c r="D33" s="79">
        <f>D34+D35+D36</f>
        <v>0</v>
      </c>
      <c r="E33" s="75">
        <f t="shared" si="0"/>
        <v>0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/>
      <c r="D34" s="77"/>
      <c r="E34" s="76">
        <f t="shared" si="0"/>
        <v>0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0</v>
      </c>
      <c r="D37" s="75">
        <f>D38+D39+D40</f>
        <v>0</v>
      </c>
      <c r="E37" s="75">
        <f t="shared" si="0"/>
        <v>0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/>
      <c r="D38" s="77"/>
      <c r="E38" s="76">
        <f t="shared" si="0"/>
        <v>0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128951</v>
      </c>
      <c r="D41" s="75">
        <f>D32+D33-D37</f>
        <v>138606</v>
      </c>
      <c r="E41" s="75">
        <f t="shared" si="0"/>
        <v>107.48734015246102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128951</v>
      </c>
      <c r="D43" s="75">
        <f>D41+D42</f>
        <v>138606</v>
      </c>
      <c r="E43" s="75">
        <f t="shared" si="0"/>
        <v>107.48734015246102</v>
      </c>
    </row>
    <row r="44" spans="1:7" ht="14.25" thickTop="1" thickBot="1" x14ac:dyDescent="0.25">
      <c r="A44" s="74">
        <v>26</v>
      </c>
      <c r="B44" s="96" t="s">
        <v>5</v>
      </c>
      <c r="C44" s="77">
        <v>12895</v>
      </c>
      <c r="D44" s="77">
        <v>13861</v>
      </c>
      <c r="E44" s="76">
        <f t="shared" si="0"/>
        <v>107.49127568825125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116056</v>
      </c>
      <c r="D45" s="75">
        <f>D43-D44</f>
        <v>124745</v>
      </c>
      <c r="E45" s="75">
        <f t="shared" si="0"/>
        <v>107.4869028744744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116056</v>
      </c>
      <c r="D47" s="75">
        <f>D45-D46</f>
        <v>124745</v>
      </c>
      <c r="E47" s="75">
        <f t="shared" si="0"/>
        <v>107.4869028744744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116056</v>
      </c>
      <c r="D49" s="75">
        <f>D45+D48</f>
        <v>124745</v>
      </c>
      <c r="E49" s="75">
        <f t="shared" si="0"/>
        <v>107.4869028744744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7" zoomScale="115" workbookViewId="0">
      <selection activeCell="C45" sqref="C45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АД Оранжерии - Хамзали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12490</v>
      </c>
      <c r="C9" s="38">
        <f>C10-SUM(C12:C28)</f>
        <v>12909</v>
      </c>
      <c r="D9" s="38">
        <f>IF(B9&lt;=0,0,C9/B9*100)</f>
        <v>103.35468374699759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116056</v>
      </c>
      <c r="C10" s="34">
        <v>124745</v>
      </c>
      <c r="D10" s="122">
        <f>IF(B10&lt;=0,0,C10/B10*100)</f>
        <v>107.4869028744744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16500</v>
      </c>
      <c r="C12" s="34">
        <v>14300</v>
      </c>
      <c r="D12" s="122">
        <f t="shared" ref="D12:D28" si="0">IF(B12&lt;=0,0,C12/B12*100)</f>
        <v>86.666666666666671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12658</v>
      </c>
      <c r="C14" s="34">
        <v>13451</v>
      </c>
      <c r="D14" s="122">
        <f t="shared" si="0"/>
        <v>106.2648127666298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6247</v>
      </c>
      <c r="C15" s="34">
        <v>7896</v>
      </c>
      <c r="D15" s="122">
        <f t="shared" si="0"/>
        <v>126.39667040179286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1984</v>
      </c>
      <c r="C16" s="34">
        <v>3452</v>
      </c>
      <c r="D16" s="122">
        <f t="shared" si="0"/>
        <v>173.99193548387098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215</v>
      </c>
      <c r="C17" s="34">
        <v>378</v>
      </c>
      <c r="D17" s="122">
        <f t="shared" si="0"/>
        <v>175.81395348837211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/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37145</v>
      </c>
      <c r="C19" s="34">
        <v>41569</v>
      </c>
      <c r="D19" s="122">
        <f t="shared" si="0"/>
        <v>111.91008211064745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4875</v>
      </c>
      <c r="C20" s="34">
        <v>6875</v>
      </c>
      <c r="D20" s="122">
        <f t="shared" si="0"/>
        <v>141.02564102564102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5641</v>
      </c>
      <c r="C21" s="34">
        <v>6987</v>
      </c>
      <c r="D21" s="122">
        <f t="shared" si="0"/>
        <v>123.86101755007977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18301</v>
      </c>
      <c r="C23" s="34">
        <v>16928</v>
      </c>
      <c r="D23" s="122">
        <f t="shared" si="0"/>
        <v>92.49767772252882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0</v>
      </c>
      <c r="C29" s="38">
        <f>SUM(C30:C38)</f>
        <v>0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/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/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0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12490</v>
      </c>
      <c r="C47" s="38">
        <f>C9+C29+C39</f>
        <v>12909</v>
      </c>
      <c r="D47" s="38">
        <f t="shared" si="2"/>
        <v>103.35468374699759</v>
      </c>
      <c r="E47" s="7"/>
      <c r="F47" s="7"/>
    </row>
    <row r="48" spans="1:6" ht="14.25" thickTop="1" thickBot="1" x14ac:dyDescent="0.25">
      <c r="A48" s="5" t="s">
        <v>60</v>
      </c>
      <c r="B48" s="34">
        <v>419</v>
      </c>
      <c r="C48" s="34">
        <v>-9998</v>
      </c>
      <c r="D48" s="122">
        <f t="shared" si="2"/>
        <v>-2386.1575178997609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12909</v>
      </c>
      <c r="C49" s="38">
        <f>C47+C48</f>
        <v>2911</v>
      </c>
      <c r="D49" s="38">
        <f t="shared" si="2"/>
        <v>22.55015880393524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E22" sqref="E22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АД Оранжерии - Хамзали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01.01 - 30.06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225648</v>
      </c>
      <c r="C9" s="30"/>
      <c r="D9" s="30">
        <v>43540</v>
      </c>
      <c r="E9" s="30">
        <v>345505</v>
      </c>
      <c r="F9" s="30"/>
      <c r="G9" s="23">
        <f t="shared" ref="G9:G27" si="0">SUM(B9:F9)</f>
        <v>614693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/>
      <c r="F14" s="31"/>
      <c r="G14" s="23">
        <f t="shared" si="0"/>
        <v>0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1226</v>
      </c>
      <c r="E27" s="32">
        <v>23310</v>
      </c>
      <c r="F27" s="32"/>
      <c r="G27" s="23">
        <f t="shared" si="0"/>
        <v>24536</v>
      </c>
    </row>
    <row r="28" spans="1:7" ht="14.25" thickTop="1" thickBot="1" x14ac:dyDescent="0.25">
      <c r="A28" s="22" t="s">
        <v>132</v>
      </c>
      <c r="B28" s="26">
        <f t="shared" ref="B28:G28" si="1">SUM(B9:B27)</f>
        <v>225648</v>
      </c>
      <c r="C28" s="26">
        <f t="shared" si="1"/>
        <v>0</v>
      </c>
      <c r="D28" s="26">
        <f t="shared" si="1"/>
        <v>44766</v>
      </c>
      <c r="E28" s="26">
        <f t="shared" si="1"/>
        <v>368815</v>
      </c>
      <c r="F28" s="26">
        <f t="shared" si="1"/>
        <v>0</v>
      </c>
      <c r="G28" s="26">
        <f t="shared" si="1"/>
        <v>639229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/>
      <c r="F33" s="31"/>
      <c r="G33" s="25">
        <f t="shared" si="2"/>
        <v>0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225648</v>
      </c>
      <c r="C47" s="24">
        <f t="shared" si="3"/>
        <v>0</v>
      </c>
      <c r="D47" s="24">
        <f t="shared" si="3"/>
        <v>44766</v>
      </c>
      <c r="E47" s="24">
        <f t="shared" si="3"/>
        <v>368815</v>
      </c>
      <c r="F47" s="24">
        <f t="shared" si="3"/>
        <v>0</v>
      </c>
      <c r="G47" s="24">
        <f t="shared" si="3"/>
        <v>639229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АД Оранжерии - Хамзали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327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1103064</v>
      </c>
      <c r="C8" s="130">
        <f>'Биланс на состојба'!C11</f>
        <v>1299186</v>
      </c>
      <c r="D8" s="130">
        <f>'Биланс на состојба'!D11</f>
        <v>117.77974804725746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1103064</v>
      </c>
      <c r="C10" s="130">
        <f>'Биланс на состојба'!C13</f>
        <v>1299186</v>
      </c>
      <c r="D10" s="130">
        <f>'Биланс на состојба'!D13</f>
        <v>117.77974804725746</v>
      </c>
    </row>
    <row r="11" spans="1:4" ht="14.25" thickTop="1" thickBot="1" x14ac:dyDescent="0.25">
      <c r="A11" s="133" t="s">
        <v>328</v>
      </c>
      <c r="B11" s="132">
        <f>'Биланс на состојба'!B14</f>
        <v>1006049</v>
      </c>
      <c r="C11" s="132">
        <f>'Биланс на состојба'!C14</f>
        <v>1199773</v>
      </c>
      <c r="D11" s="134">
        <f>'Биланс на состојба'!D14</f>
        <v>119.2559209342686</v>
      </c>
    </row>
    <row r="12" spans="1:4" ht="14.25" thickTop="1" thickBot="1" x14ac:dyDescent="0.25">
      <c r="A12" s="133" t="s">
        <v>329</v>
      </c>
      <c r="B12" s="132">
        <f>'Биланс на состојба'!B15</f>
        <v>97015</v>
      </c>
      <c r="C12" s="132">
        <f>'Биланс на состојба'!C15</f>
        <v>99413</v>
      </c>
      <c r="D12" s="134">
        <f>'Биланс на состојба'!D15</f>
        <v>102.47178271401329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0</v>
      </c>
      <c r="C16" s="130">
        <f>'Биланс на состојба'!C19</f>
        <v>0</v>
      </c>
      <c r="D16" s="130">
        <f>'Биланс на состојба'!D19</f>
        <v>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150660</v>
      </c>
      <c r="C24" s="132">
        <f>'Биланс на состојба'!C27</f>
        <v>119303</v>
      </c>
      <c r="D24" s="130">
        <f>'Биланс на состојба'!D27</f>
        <v>79.186910925262183</v>
      </c>
    </row>
    <row r="25" spans="1:4" ht="14.25" thickTop="1" thickBot="1" x14ac:dyDescent="0.25">
      <c r="A25" s="131" t="s">
        <v>196</v>
      </c>
      <c r="B25" s="130">
        <f>'Биланс на состојба'!B28</f>
        <v>91196</v>
      </c>
      <c r="C25" s="130">
        <f>'Биланс на состојба'!C28</f>
        <v>78139</v>
      </c>
      <c r="D25" s="134">
        <f>'Биланс на состојба'!D28</f>
        <v>85.682486073950614</v>
      </c>
    </row>
    <row r="26" spans="1:4" ht="14.25" thickTop="1" thickBot="1" x14ac:dyDescent="0.25">
      <c r="A26" s="133" t="s">
        <v>197</v>
      </c>
      <c r="B26" s="132">
        <f>'Биланс на состојба'!B29</f>
        <v>46555</v>
      </c>
      <c r="C26" s="132">
        <f>'Биланс на состојба'!C29</f>
        <v>38253</v>
      </c>
      <c r="D26" s="134">
        <f>'Биланс на состојба'!D29</f>
        <v>82.167328965739443</v>
      </c>
    </row>
    <row r="27" spans="1:4" ht="14.25" thickTop="1" thickBot="1" x14ac:dyDescent="0.25">
      <c r="A27" s="133" t="s">
        <v>337</v>
      </c>
      <c r="B27" s="132">
        <f>'Биланс на состојба'!B30</f>
        <v>0</v>
      </c>
      <c r="C27" s="132">
        <f>'Биланс на состојба'!C30</f>
        <v>0</v>
      </c>
      <c r="D27" s="134">
        <f>'Биланс на состојба'!D30</f>
        <v>0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12909</v>
      </c>
      <c r="C29" s="132">
        <f>'Биланс на состојба'!C32</f>
        <v>2911</v>
      </c>
      <c r="D29" s="134">
        <f>'Биланс на состојба'!D32</f>
        <v>22.55015880393524</v>
      </c>
    </row>
    <row r="30" spans="1:4" ht="14.25" thickTop="1" thickBot="1" x14ac:dyDescent="0.25">
      <c r="A30" s="131" t="s">
        <v>338</v>
      </c>
      <c r="B30" s="132">
        <f>'Биланс на состојба'!B33</f>
        <v>0</v>
      </c>
      <c r="C30" s="132">
        <f>'Биланс на состојба'!C33</f>
        <v>0</v>
      </c>
      <c r="D30" s="134">
        <f>'Биланс на состојба'!D33</f>
        <v>0</v>
      </c>
    </row>
    <row r="31" spans="1:4" ht="14.25" thickTop="1" thickBot="1" x14ac:dyDescent="0.25">
      <c r="A31" s="137" t="s">
        <v>200</v>
      </c>
      <c r="B31" s="130">
        <f>'Биланс на состојба'!B34</f>
        <v>1253724</v>
      </c>
      <c r="C31" s="130">
        <f>'Биланс на состојба'!C34</f>
        <v>1418489</v>
      </c>
      <c r="D31" s="130">
        <f>'Биланс на состојба'!D34</f>
        <v>113.14204721294321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614693</v>
      </c>
      <c r="C34" s="130">
        <f>'Биланс на состојба'!C37</f>
        <v>639229</v>
      </c>
      <c r="D34" s="130">
        <f>'Биланс на состојба'!D37</f>
        <v>103.99158604376493</v>
      </c>
    </row>
    <row r="35" spans="1:4" ht="14.25" thickTop="1" thickBot="1" x14ac:dyDescent="0.25">
      <c r="A35" s="141" t="s">
        <v>339</v>
      </c>
      <c r="B35" s="132">
        <f>'Биланс на состојба'!B38</f>
        <v>225648</v>
      </c>
      <c r="C35" s="132">
        <f>'Биланс на состојба'!C38</f>
        <v>225648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43640</v>
      </c>
      <c r="C36" s="132">
        <f>'Биланс на состојба'!C39</f>
        <v>44766</v>
      </c>
      <c r="D36" s="134">
        <f>'Биланс на состојба'!D39</f>
        <v>102.5802016498625</v>
      </c>
    </row>
    <row r="37" spans="1:4" ht="14.25" thickTop="1" thickBot="1" x14ac:dyDescent="0.25">
      <c r="A37" s="131" t="s">
        <v>205</v>
      </c>
      <c r="B37" s="132">
        <f>'Биланс на состојба'!B40</f>
        <v>345405</v>
      </c>
      <c r="C37" s="132">
        <f>'Биланс на состојба'!C40</f>
        <v>368815</v>
      </c>
      <c r="D37" s="134">
        <f>'Биланс на состојба'!D40</f>
        <v>106.77755099086579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639031</v>
      </c>
      <c r="C39" s="130">
        <f>'Биланс на состојба'!C42</f>
        <v>779260</v>
      </c>
      <c r="D39" s="130">
        <f>'Биланс на состојба'!D42</f>
        <v>121.94400584635174</v>
      </c>
    </row>
    <row r="40" spans="1:4" ht="14.25" thickTop="1" thickBot="1" x14ac:dyDescent="0.25">
      <c r="A40" s="137" t="s">
        <v>208</v>
      </c>
      <c r="B40" s="130">
        <f>'Биланс на состојба'!B43</f>
        <v>342220</v>
      </c>
      <c r="C40" s="130">
        <f>'Биланс на состојба'!C43</f>
        <v>474818</v>
      </c>
      <c r="D40" s="130">
        <f>'Биланс на состојба'!D43</f>
        <v>138.74642043130149</v>
      </c>
    </row>
    <row r="41" spans="1:4" ht="14.25" thickTop="1" thickBot="1" x14ac:dyDescent="0.25">
      <c r="A41" s="131" t="s">
        <v>209</v>
      </c>
      <c r="B41" s="132">
        <f>'Биланс на состојба'!B44</f>
        <v>71412</v>
      </c>
      <c r="C41" s="132">
        <f>'Биланс на состојба'!C44</f>
        <v>97467</v>
      </c>
      <c r="D41" s="134">
        <f>'Биланс на состојба'!D44</f>
        <v>136.48546462779365</v>
      </c>
    </row>
    <row r="42" spans="1:4" ht="14.25" thickTop="1" thickBot="1" x14ac:dyDescent="0.25">
      <c r="A42" s="133" t="s">
        <v>210</v>
      </c>
      <c r="B42" s="132">
        <f>'Биланс на состојба'!B45</f>
        <v>237047</v>
      </c>
      <c r="C42" s="132">
        <f>'Биланс на состојба'!C45</f>
        <v>370551</v>
      </c>
      <c r="D42" s="134">
        <f>'Биланс на состојба'!D45</f>
        <v>156.31963281543321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3761</v>
      </c>
      <c r="C44" s="132">
        <f>'Биланс на состојба'!C47</f>
        <v>1600</v>
      </c>
      <c r="D44" s="134">
        <f>'Биланс на состојба'!D47</f>
        <v>42.541877160329697</v>
      </c>
    </row>
    <row r="45" spans="1:4" ht="14.25" thickTop="1" thickBot="1" x14ac:dyDescent="0.25">
      <c r="A45" s="133" t="s">
        <v>340</v>
      </c>
      <c r="B45" s="134">
        <f>'Биланс на состојба'!B48</f>
        <v>30000</v>
      </c>
      <c r="C45" s="134">
        <f>'Биланс на состојба'!C48</f>
        <v>5200</v>
      </c>
      <c r="D45" s="134">
        <f>'Биланс на состојба'!D48</f>
        <v>17.333333333333336</v>
      </c>
    </row>
    <row r="46" spans="1:4" ht="14.25" thickTop="1" thickBot="1" x14ac:dyDescent="0.25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296811</v>
      </c>
      <c r="C48" s="130">
        <f>'Биланс на состојба'!C51</f>
        <v>304442</v>
      </c>
      <c r="D48" s="130">
        <f>'Биланс на состојба'!D51</f>
        <v>102.57099635795169</v>
      </c>
    </row>
    <row r="49" spans="1:4" ht="14.25" thickTop="1" thickBot="1" x14ac:dyDescent="0.25">
      <c r="A49" s="133" t="s">
        <v>214</v>
      </c>
      <c r="B49" s="132">
        <f>'Биланс на состојба'!B52</f>
        <v>296811</v>
      </c>
      <c r="C49" s="132">
        <f>'Биланс на состојба'!C52</f>
        <v>304442</v>
      </c>
      <c r="D49" s="134">
        <f>'Биланс на состојба'!D52</f>
        <v>102.57099635795169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1253724</v>
      </c>
      <c r="C53" s="130">
        <f>'Биланс на состојба'!C56</f>
        <v>1418489</v>
      </c>
      <c r="D53" s="130">
        <f>'Биланс на состојба'!D56</f>
        <v>113.14204721294321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АД Оранжерии - Хамзали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327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319548</v>
      </c>
      <c r="D11" s="130">
        <f>'Биланс на успех - природа'!D11</f>
        <v>327684</v>
      </c>
      <c r="E11" s="130">
        <f>'Биланс на успех - природа'!E11</f>
        <v>102.54609636111007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319548</v>
      </c>
      <c r="D12" s="134">
        <f>'Биланс на успех - природа'!D12</f>
        <v>327684</v>
      </c>
      <c r="E12" s="134">
        <f>'Биланс на успех - природа'!E12</f>
        <v>102.54609636111007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243954</v>
      </c>
      <c r="D13" s="163">
        <f>'Биланс на успех - природа'!D13</f>
        <v>315186</v>
      </c>
      <c r="E13" s="134">
        <f>'Биланс на успех - природа'!E13</f>
        <v>129.1989473425318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75594</v>
      </c>
      <c r="D14" s="163">
        <f>'Биланс на успех - природа'!D14</f>
        <v>12498</v>
      </c>
      <c r="E14" s="134">
        <f>'Биланс на успех - природа'!E14</f>
        <v>16.533058179220571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34736</v>
      </c>
      <c r="D16" s="163">
        <f>'Биланс на успех - природа'!D16</f>
        <v>42897</v>
      </c>
      <c r="E16" s="134">
        <f>'Биланс на успех - природа'!E16</f>
        <v>123.49435743896822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42897</v>
      </c>
      <c r="D17" s="163">
        <f>'Биланс на успех - природа'!D17</f>
        <v>21139</v>
      </c>
      <c r="E17" s="134">
        <f>'Биланс на успех - природа'!E17</f>
        <v>49.278504324311726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0</v>
      </c>
      <c r="E19" s="134">
        <f>'Биланс на успех - природа'!E19</f>
        <v>0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198758</v>
      </c>
      <c r="D20" s="130">
        <f>'Биланс на успех - природа'!D20</f>
        <v>167320</v>
      </c>
      <c r="E20" s="130">
        <f>'Биланс на успех - природа'!E20</f>
        <v>84.182775032954652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16540</v>
      </c>
      <c r="D21" s="163">
        <f>'Биланс на успех - природа'!D21</f>
        <v>7539</v>
      </c>
      <c r="E21" s="134">
        <f>'Биланс на успех - природа'!E21</f>
        <v>45.580411124546558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76161</v>
      </c>
      <c r="D22" s="163">
        <f>'Биланс на успех - природа'!D22</f>
        <v>34317</v>
      </c>
      <c r="E22" s="134">
        <f>'Биланс на успех - природа'!E22</f>
        <v>45.058494505061645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38965</v>
      </c>
      <c r="D24" s="163">
        <f>'Биланс на успех - природа'!D24</f>
        <v>41763</v>
      </c>
      <c r="E24" s="134">
        <f>'Биланс на успех - природа'!E24</f>
        <v>107.18080328499934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15238</v>
      </c>
      <c r="D25" s="163">
        <f>'Биланс на успех - природа'!D25</f>
        <v>18964</v>
      </c>
      <c r="E25" s="134">
        <f>'Биланс на успех - природа'!E25</f>
        <v>124.4520278251739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19277</v>
      </c>
      <c r="D26" s="163">
        <f>'Биланс на успех - природа'!D26</f>
        <v>23574</v>
      </c>
      <c r="E26" s="134">
        <f>'Биланс на успех - природа'!E26</f>
        <v>122.29081288582249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0</v>
      </c>
      <c r="D27" s="163">
        <f>'Биланс на успех - природа'!D27</f>
        <v>0</v>
      </c>
      <c r="E27" s="134">
        <f>'Биланс на успех - природа'!E27</f>
        <v>0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32577</v>
      </c>
      <c r="D31" s="163">
        <f>'Биланс на успех - природа'!D31</f>
        <v>41163</v>
      </c>
      <c r="E31" s="134">
        <f>'Биланс на успех - природа'!E31</f>
        <v>126.35601804954415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128951</v>
      </c>
      <c r="D32" s="167">
        <f>'Биланс на успех - природа'!D32</f>
        <v>138606</v>
      </c>
      <c r="E32" s="167">
        <f>'Биланс на успех - природа'!E32</f>
        <v>107.48734015246102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0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0</v>
      </c>
      <c r="D37" s="130">
        <f>'Биланс на успех - природа'!D37</f>
        <v>0</v>
      </c>
      <c r="E37" s="130">
        <f>'Биланс на успех - природа'!E37</f>
        <v>0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0</v>
      </c>
      <c r="D38" s="163">
        <f>'Биланс на успех - природа'!D38</f>
        <v>0</v>
      </c>
      <c r="E38" s="134">
        <f>'Биланс на успех - природа'!E38</f>
        <v>0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128951</v>
      </c>
      <c r="D41" s="130">
        <f>'Биланс на успех - природа'!D41</f>
        <v>138606</v>
      </c>
      <c r="E41" s="130">
        <f>'Биланс на успех - природа'!E41</f>
        <v>107.48734015246102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128951</v>
      </c>
      <c r="D43" s="130">
        <f>'Биланс на успех - природа'!D43</f>
        <v>138606</v>
      </c>
      <c r="E43" s="130">
        <f>'Биланс на успех - природа'!E43</f>
        <v>107.48734015246102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12895</v>
      </c>
      <c r="D44" s="163">
        <f>'Биланс на успех - природа'!D44</f>
        <v>13861</v>
      </c>
      <c r="E44" s="134">
        <f>'Биланс на успех - природа'!E44</f>
        <v>107.49127568825125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116056</v>
      </c>
      <c r="D45" s="130">
        <f>'Биланс на успех - природа'!D45</f>
        <v>124745</v>
      </c>
      <c r="E45" s="130">
        <f>'Биланс на успех - природа'!E45</f>
        <v>107.4869028744744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116056</v>
      </c>
      <c r="D47" s="130">
        <f>'Биланс на успех - природа'!D47</f>
        <v>124745</v>
      </c>
      <c r="E47" s="130">
        <f>'Биланс на успех - природа'!E47</f>
        <v>107.4869028744744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116056</v>
      </c>
      <c r="D49" s="130">
        <f>'Биланс на успех - природа'!D49</f>
        <v>124745</v>
      </c>
      <c r="E49" s="130">
        <f>'Биланс на успех - природа'!E49</f>
        <v>107.4869028744744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АД Оранжерии - Хамзали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327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12490</v>
      </c>
      <c r="C8" s="178">
        <f>'Паричен тек'!C9</f>
        <v>12909</v>
      </c>
      <c r="D8" s="178">
        <f>'Паричен тек'!D9</f>
        <v>103.35468374699759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116056</v>
      </c>
      <c r="C9" s="180">
        <f>'Паричен тек'!C10</f>
        <v>124745</v>
      </c>
      <c r="D9" s="180">
        <f>'Паричен тек'!D10</f>
        <v>107.4869028744744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16500</v>
      </c>
      <c r="C11" s="182">
        <f>'Паричен тек'!C12</f>
        <v>14300</v>
      </c>
      <c r="D11" s="182">
        <f>'Паричен тек'!D12</f>
        <v>86.666666666666671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12658</v>
      </c>
      <c r="C13" s="182">
        <f>'Паричен тек'!C14</f>
        <v>13451</v>
      </c>
      <c r="D13" s="182">
        <f>'Паричен тек'!D14</f>
        <v>106.2648127666298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6247</v>
      </c>
      <c r="C14" s="182">
        <f>'Паричен тек'!C15</f>
        <v>7896</v>
      </c>
      <c r="D14" s="182">
        <f>'Паричен тек'!D15</f>
        <v>126.39667040179286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1984</v>
      </c>
      <c r="C15" s="182">
        <f>'Паричен тек'!C16</f>
        <v>3452</v>
      </c>
      <c r="D15" s="182">
        <f>'Паричен тек'!D16</f>
        <v>173.99193548387098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215</v>
      </c>
      <c r="C16" s="182">
        <f>'Паричен тек'!C17</f>
        <v>378</v>
      </c>
      <c r="D16" s="182">
        <f>'Паричен тек'!D17</f>
        <v>175.81395348837211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37145</v>
      </c>
      <c r="C18" s="182">
        <f>'Паричен тек'!C19</f>
        <v>41569</v>
      </c>
      <c r="D18" s="182">
        <f>'Паричен тек'!D19</f>
        <v>111.91008211064745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4875</v>
      </c>
      <c r="C19" s="182">
        <f>'Паричен тек'!C20</f>
        <v>6875</v>
      </c>
      <c r="D19" s="182">
        <f>'Паричен тек'!D20</f>
        <v>141.02564102564102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5641</v>
      </c>
      <c r="C20" s="182">
        <f>'Паричен тек'!C21</f>
        <v>6987</v>
      </c>
      <c r="D20" s="182">
        <f>'Паричен тек'!D21</f>
        <v>123.86101755007977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18301</v>
      </c>
      <c r="C22" s="182">
        <f>'Паричен тек'!C23</f>
        <v>16928</v>
      </c>
      <c r="D22" s="182">
        <f>'Паричен тек'!D23</f>
        <v>92.49767772252882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0</v>
      </c>
      <c r="C28" s="178">
        <f>'Паричен тек'!C29</f>
        <v>0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0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12490</v>
      </c>
      <c r="C46" s="178">
        <f>'Паричен тек'!C47</f>
        <v>12909</v>
      </c>
      <c r="D46" s="178">
        <f>'Паричен тек'!D47</f>
        <v>103.35468374699759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419</v>
      </c>
      <c r="C47" s="182">
        <f>'Паричен тек'!C48</f>
        <v>-9998</v>
      </c>
      <c r="D47" s="182">
        <f>'Паричен тек'!D48</f>
        <v>-2386.1575178997609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12909</v>
      </c>
      <c r="C48" s="178">
        <f>'Паричен тек'!C49</f>
        <v>2911</v>
      </c>
      <c r="D48" s="178">
        <f>'Паричен тек'!D49</f>
        <v>22.55015880393524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АД Оранжерии - Хамзали</v>
      </c>
      <c r="C2" s="268"/>
      <c r="D2" s="268"/>
      <c r="E2" s="186" t="s">
        <v>327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225648</v>
      </c>
      <c r="C7" s="192">
        <f>Капитал!C9</f>
        <v>0</v>
      </c>
      <c r="D7" s="192">
        <f>Капитал!D9</f>
        <v>43540</v>
      </c>
      <c r="E7" s="192">
        <f>Капитал!E9</f>
        <v>345505</v>
      </c>
      <c r="F7" s="192">
        <f>Капитал!F9</f>
        <v>0</v>
      </c>
      <c r="G7" s="193">
        <f>Капитал!G9</f>
        <v>614693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0</v>
      </c>
      <c r="F12" s="195">
        <f>Капитал!F14</f>
        <v>0</v>
      </c>
      <c r="G12" s="193">
        <f>Капитал!G14</f>
        <v>0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1226</v>
      </c>
      <c r="E25" s="197">
        <f>Капитал!E27</f>
        <v>23310</v>
      </c>
      <c r="F25" s="197">
        <f>Капитал!F27</f>
        <v>0</v>
      </c>
      <c r="G25" s="193">
        <f>Капитал!G27</f>
        <v>24536</v>
      </c>
    </row>
    <row r="26" spans="1:7" ht="14.25" thickTop="1" thickBot="1" x14ac:dyDescent="0.25">
      <c r="A26" s="198" t="s">
        <v>156</v>
      </c>
      <c r="B26" s="199">
        <f>Капитал!B28</f>
        <v>225648</v>
      </c>
      <c r="C26" s="199">
        <f>Капитал!C28</f>
        <v>0</v>
      </c>
      <c r="D26" s="199">
        <f>Капитал!D28</f>
        <v>44766</v>
      </c>
      <c r="E26" s="199">
        <f>Капитал!E28</f>
        <v>368815</v>
      </c>
      <c r="F26" s="199">
        <f>Капитал!F28</f>
        <v>0</v>
      </c>
      <c r="G26" s="199">
        <f>Капитал!G28</f>
        <v>639229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0</v>
      </c>
      <c r="F31" s="195">
        <f>Капитал!F33</f>
        <v>0</v>
      </c>
      <c r="G31" s="201">
        <f>Капитал!G33</f>
        <v>0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225648</v>
      </c>
      <c r="C45" s="199">
        <f>Капитал!C47</f>
        <v>0</v>
      </c>
      <c r="D45" s="199">
        <f>Капитал!D47</f>
        <v>44766</v>
      </c>
      <c r="E45" s="199">
        <f>Капитал!E47</f>
        <v>368815</v>
      </c>
      <c r="F45" s="199">
        <f>Капитал!F47</f>
        <v>0</v>
      </c>
      <c r="G45" s="199">
        <f>Капитал!G47</f>
        <v>639229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Slobodanka</cp:lastModifiedBy>
  <cp:lastPrinted>2014-03-28T14:30:06Z</cp:lastPrinted>
  <dcterms:created xsi:type="dcterms:W3CDTF">2008-02-12T15:15:13Z</dcterms:created>
  <dcterms:modified xsi:type="dcterms:W3CDTF">2023-07-11T12:34:10Z</dcterms:modified>
</cp:coreProperties>
</file>